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藤田和則\分野別ベストセラー\分野別ベストセラー2024年5月\アップ用\"/>
    </mc:Choice>
  </mc:AlternateContent>
  <xr:revisionPtr revIDLastSave="0" documentId="13_ncr:1_{B81304C0-7278-47FF-8B96-8B183948BAB1}" xr6:coauthVersionLast="47" xr6:coauthVersionMax="47" xr10:uidLastSave="{00000000-0000-0000-0000-000000000000}"/>
  <bookViews>
    <workbookView xWindow="1125" yWindow="30" windowWidth="25500" windowHeight="15345" activeTab="2" xr2:uid="{887DDA1D-EED5-42A7-A7F5-3C089EB516E3}"/>
  </bookViews>
  <sheets>
    <sheet name="文芸一般2024年5月" sheetId="3" r:id="rId1"/>
    <sheet name="語学書ベスト2024年5月" sheetId="6" r:id="rId2"/>
    <sheet name="就職書ベスト2024年5月" sheetId="7" r:id="rId3"/>
  </sheets>
  <definedNames>
    <definedName name="_xlnm._FilterDatabase" localSheetId="2" hidden="1">就職書ベスト2024年5月!$A$51:$P$51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7" i="7" l="1"/>
  <c r="B83" i="7"/>
  <c r="B82" i="7"/>
  <c r="B81" i="7"/>
  <c r="B80" i="7"/>
  <c r="B79" i="7"/>
  <c r="B103" i="7"/>
  <c r="B102" i="7"/>
  <c r="B78" i="7"/>
  <c r="B77" i="7"/>
  <c r="B101" i="7"/>
  <c r="B76" i="7"/>
  <c r="B100" i="7"/>
  <c r="B99" i="7"/>
  <c r="B75" i="7"/>
  <c r="B98" i="7"/>
  <c r="B97" i="7"/>
  <c r="B74" i="7"/>
  <c r="B73" i="7"/>
  <c r="B72" i="7"/>
  <c r="B96" i="7"/>
  <c r="B95" i="7"/>
  <c r="B71" i="7"/>
  <c r="B70" i="7"/>
  <c r="B94" i="7"/>
  <c r="B69" i="7"/>
  <c r="B68" i="7"/>
  <c r="B67" i="7"/>
  <c r="B66" i="7"/>
  <c r="B65" i="7"/>
  <c r="B64" i="7"/>
  <c r="B63" i="7"/>
  <c r="B62" i="7"/>
  <c r="B93" i="7"/>
  <c r="B61" i="7"/>
  <c r="B92" i="7"/>
  <c r="B91" i="7"/>
  <c r="B90" i="7"/>
  <c r="B60" i="7"/>
  <c r="B59" i="7"/>
  <c r="B58" i="7"/>
  <c r="B57" i="7"/>
  <c r="B56" i="7"/>
  <c r="B55" i="7"/>
  <c r="B89" i="7"/>
  <c r="B88" i="7"/>
  <c r="B54" i="7"/>
  <c r="B53" i="7"/>
  <c r="B52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3" i="7"/>
  <c r="B90" i="6"/>
  <c r="B89" i="6"/>
  <c r="B88" i="6"/>
  <c r="B87" i="6"/>
  <c r="B86" i="6"/>
  <c r="B85" i="6"/>
  <c r="B84" i="6"/>
  <c r="B83" i="6"/>
  <c r="B82" i="6"/>
  <c r="B81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</calcChain>
</file>

<file path=xl/sharedStrings.xml><?xml version="1.0" encoding="utf-8"?>
<sst xmlns="http://schemas.openxmlformats.org/spreadsheetml/2006/main" count="983" uniqueCount="559">
  <si>
    <t>系</t>
    <rPh sb="0" eb="1">
      <t>ケイ</t>
    </rPh>
    <phoneticPr fontId="3"/>
  </si>
  <si>
    <t>順</t>
    <phoneticPr fontId="3"/>
  </si>
  <si>
    <t>ISBN</t>
    <phoneticPr fontId="3"/>
  </si>
  <si>
    <t>書名</t>
    <phoneticPr fontId="3"/>
  </si>
  <si>
    <t>著者</t>
    <phoneticPr fontId="3"/>
  </si>
  <si>
    <t>出版社</t>
    <phoneticPr fontId="3"/>
  </si>
  <si>
    <t>Ｃ分類</t>
    <phoneticPr fontId="3"/>
  </si>
  <si>
    <t>出版年月</t>
  </si>
  <si>
    <t>本体</t>
    <phoneticPr fontId="3"/>
  </si>
  <si>
    <t>新潮社</t>
  </si>
  <si>
    <t>筑摩書房</t>
  </si>
  <si>
    <t>辻村深月</t>
  </si>
  <si>
    <t>朝日新聞出版</t>
  </si>
  <si>
    <t>日文小説</t>
  </si>
  <si>
    <t>外文小説</t>
  </si>
  <si>
    <t>東野圭吾</t>
  </si>
  <si>
    <t>文藝春秋</t>
  </si>
  <si>
    <t>早川書房</t>
  </si>
  <si>
    <t>凪良ゆう</t>
  </si>
  <si>
    <t>講談社</t>
  </si>
  <si>
    <t>中央公論新社</t>
  </si>
  <si>
    <t>宝島社</t>
  </si>
  <si>
    <t>集英社</t>
  </si>
  <si>
    <t>日文評論</t>
  </si>
  <si>
    <t>双葉社</t>
  </si>
  <si>
    <t>森見登美彦</t>
  </si>
  <si>
    <t>光文社</t>
  </si>
  <si>
    <t>ＫＡＤＯＫＡＷＡ</t>
  </si>
  <si>
    <t>芸術総記</t>
  </si>
  <si>
    <t>千葉雅也</t>
  </si>
  <si>
    <t>ＮＨＫ出版</t>
  </si>
  <si>
    <t>平凡社</t>
  </si>
  <si>
    <t>文芸一般</t>
    <rPh sb="0" eb="4">
      <t>ブンゲイイッパン</t>
    </rPh>
    <phoneticPr fontId="3"/>
  </si>
  <si>
    <t>汝、星のごとく</t>
  </si>
  <si>
    <t>小川哲</t>
  </si>
  <si>
    <t>外文・他</t>
  </si>
  <si>
    <t>晶文社</t>
  </si>
  <si>
    <t>変な絵</t>
  </si>
  <si>
    <t>雨穴</t>
  </si>
  <si>
    <t>家事</t>
  </si>
  <si>
    <t>変な家</t>
  </si>
  <si>
    <t>飛鳥新社</t>
  </si>
  <si>
    <t>君が手にするはずだった黄金について</t>
  </si>
  <si>
    <t>旺文社</t>
  </si>
  <si>
    <t>実践ＩＥＬＴＳ英単語３５００</t>
  </si>
  <si>
    <t>内宮慶一</t>
  </si>
  <si>
    <t>ＩＥＬＴＳブリティッシュ・カウンシル公認問題集</t>
  </si>
  <si>
    <t>ブリティッシュ・カウンシル</t>
  </si>
  <si>
    <t>実践ＩＥＬＴＳ技能別問題集リスニング</t>
  </si>
  <si>
    <t>松園保則</t>
  </si>
  <si>
    <t>ＩＥＬＴＳブリティッシュ・カウンシル公認本番形式問題３回分</t>
  </si>
  <si>
    <t>実践ＩＥＬＴＳ技能別問題集リーディング</t>
  </si>
  <si>
    <t>河野太一</t>
  </si>
  <si>
    <t>林功</t>
  </si>
  <si>
    <t>ベレ出版</t>
  </si>
  <si>
    <t>ＴＯＥＦＬテスト英単語３８００</t>
  </si>
  <si>
    <t>神部孝</t>
  </si>
  <si>
    <t>新・最強のＴＯＥＦＬ　ｉＢＴ入門</t>
  </si>
  <si>
    <t>上原雅子</t>
  </si>
  <si>
    <t>コスモピア</t>
  </si>
  <si>
    <t>ポール・ワーデン</t>
  </si>
  <si>
    <t>アルク（千代田区）</t>
  </si>
  <si>
    <t>はじめてのＴＯＥＦＬテスト完全対策</t>
  </si>
  <si>
    <t>ＴＯＥＦＬテストリーディング問題２７０</t>
  </si>
  <si>
    <t>田中真紀子</t>
  </si>
  <si>
    <t>島崎美登里</t>
  </si>
  <si>
    <t>ＴＯＥＦＬテストリスニング問題</t>
  </si>
  <si>
    <t>喜田慶文</t>
  </si>
  <si>
    <t>ジャパンタイムズ</t>
  </si>
  <si>
    <t>コミック</t>
  </si>
  <si>
    <t>変な家　２</t>
  </si>
  <si>
    <t>「差別」のしくみ</t>
  </si>
  <si>
    <t>木村草太</t>
  </si>
  <si>
    <t>朝日出版社</t>
  </si>
  <si>
    <t>諸芸娯楽</t>
  </si>
  <si>
    <t>青土社</t>
  </si>
  <si>
    <t>大和書房</t>
  </si>
  <si>
    <t>日経ＢＰ</t>
  </si>
  <si>
    <t>宮島未奈</t>
  </si>
  <si>
    <t>公式ＴＯＥＩＣ　Ｌｉｓｔｅｎｉｎｇ　＆　Ｒｅａｄｉｎｇ問題集　１０</t>
  </si>
  <si>
    <t>Ｅｄｕｃａｔｉｏｎａｌ　Ｔｅｓｔｉｎｇ</t>
  </si>
  <si>
    <t>国際ビジネスコミュニケーション協会</t>
  </si>
  <si>
    <t>ＴＯＥＩＣ　Ｌ＆Ｒ　ＴＥＳＴ出る単特急金のフレーズ</t>
  </si>
  <si>
    <t>ＴＥＸ加藤</t>
  </si>
  <si>
    <t>１駅１題ＴＯＥＩＣ　Ｌ＆Ｒ　ＴＥＳＴ文法特急</t>
  </si>
  <si>
    <t>花田徹也</t>
  </si>
  <si>
    <t>はじめて受けるＴＯＥＩＣ　Ｌ＆Ｒテスト全パート完全攻略</t>
  </si>
  <si>
    <t>小石裕子</t>
  </si>
  <si>
    <t>ＴＯＥＩＣ　Ｌ＆Ｒ　ＴＥＳＴ出る単特急銀のフレーズ</t>
  </si>
  <si>
    <t>公式ＴＯＥＩＣ　Ｌｉｓｔｅｎｉｎｇ　＆　Ｒｅａｄｉｎｇ　問題集　９</t>
  </si>
  <si>
    <t>ＴＯＥＩＣ　Ｌ＆Ｒ　ＴＥＳＴ出る単特急金の１０００問</t>
  </si>
  <si>
    <t>公式ＴＯＥＩＣ　Ｌｉｓｔｅｎｉｎｇ　＆　Ｒｅａｄｉｎｇ　トレーニングリーディ　２</t>
  </si>
  <si>
    <t>ＴＯＥＩＣ　Ｌ＆Ｒ　ＴＥＳＴ出る単特急金のセンテンス</t>
  </si>
  <si>
    <t>ＴＯＥＩＣ　Ｌ＆Ｒ　ＴＥＳＴ出る問特急金の文法</t>
  </si>
  <si>
    <t>公式ＴＯＥＩＣ　Ｌｉｓｔｅｎｉｎｇ　＆　Ｒｅａｄｉｎｇ　トレーニングリスニン　２</t>
  </si>
  <si>
    <t>ＴＯＥＩＣ　Ｌ＆Ｒ　ＴＥＳＴ出る単特急金の熟語</t>
  </si>
  <si>
    <t>２カ月で攻略ＴＯＥＩＣ　Ｌ＆Ｒテスト７３０点！</t>
  </si>
  <si>
    <t>横本勝也</t>
  </si>
  <si>
    <t>３週間で攻略ＴＯＥＩＣ　Ｌ＆Ｒテスト７３０点！</t>
  </si>
  <si>
    <t>小山克明</t>
  </si>
  <si>
    <t>ＴＯＥＩＣ　Ｌ＆Ｒテスト究極の模試６００問＋</t>
  </si>
  <si>
    <t>ヒロ前田</t>
  </si>
  <si>
    <t>１駅１題ＴＯＥＩＣ　Ｌ＆Ｒ　ＴＥＳＴ読解特急</t>
  </si>
  <si>
    <t>神崎正哉</t>
  </si>
  <si>
    <t>公式ＴＯＥＩＣ　Ｌｉｓｔｅｎｉｎｇ　＆　Ｒｅａｄｉｎｇ　６５０＋</t>
  </si>
  <si>
    <t>ＥＴＳ</t>
  </si>
  <si>
    <t>公式ＴＯＥＩＣ　Ｌｉｓｔｅｎｉｎｇ　＆　Ｒｅａｄｉｎｇ　８００＋</t>
  </si>
  <si>
    <t>ＴＯＥＩＣ　Ｌ＆Ｒ　ＴＥＳＴ　５分間特急超集中リスニング</t>
  </si>
  <si>
    <t>八島晶</t>
  </si>
  <si>
    <t>ＴＯＥＩＣ　Ｌ＆Ｒテスト全パート完全攻略８００点＋</t>
  </si>
  <si>
    <t>アカデミック・フレーズバンク　そのまま使える！構文２００・文例１９００</t>
  </si>
  <si>
    <t>ジョン・モーリー</t>
  </si>
  <si>
    <t>どんどん話すための瞬間英作文トレーニング</t>
  </si>
  <si>
    <t>森沢洋介</t>
  </si>
  <si>
    <t>高橋書店</t>
  </si>
  <si>
    <t>白水社</t>
  </si>
  <si>
    <t>オフィス海</t>
  </si>
  <si>
    <t>ナツメ社</t>
  </si>
  <si>
    <t>成美堂出版編集部</t>
  </si>
  <si>
    <t>成美堂出版</t>
  </si>
  <si>
    <t>実務教育出版</t>
  </si>
  <si>
    <t>ＳＰＩノートの会</t>
  </si>
  <si>
    <t>最新！ＳＰＩ３完全版　’２６</t>
  </si>
  <si>
    <t>柳本新二</t>
  </si>
  <si>
    <t>杉村太郎</t>
  </si>
  <si>
    <t>ダイヤモンド社</t>
  </si>
  <si>
    <t>就活必修！１週間でできる自己分析　２０２５</t>
  </si>
  <si>
    <t>坪田まり子</t>
  </si>
  <si>
    <t>さくら舎</t>
  </si>
  <si>
    <t>大手・人気企業突破ＳＰＩ３問題集≪完全版≫　’２６</t>
  </si>
  <si>
    <t>ＳＰＩ３対策研究所</t>
  </si>
  <si>
    <t>内定者はこう書いた！エントリーシート・履歴書・志望動機・自己ＰＲ完全版　’２６</t>
  </si>
  <si>
    <t>坂本直文</t>
  </si>
  <si>
    <t>公務員試験新スーパー過去問ゼミ７　数的推理</t>
  </si>
  <si>
    <t>資格試験研究会</t>
  </si>
  <si>
    <t>公務員試験新スーパー過去問ゼミ７　判断推理</t>
  </si>
  <si>
    <t>公務員試験新スーパー過去問ゼミ７　文章理解・資料解釈</t>
  </si>
  <si>
    <t>国家一般職［大卒］専門試験過去問５００　２０２５年度版</t>
  </si>
  <si>
    <t>公務員試験新スーパー過去問ゼミ７　憲法</t>
  </si>
  <si>
    <t>公務員試験新スーパー過去問ゼミ７　社会科学</t>
  </si>
  <si>
    <t>公務員試験新スーパー過去問ゼミ７　人文科学</t>
  </si>
  <si>
    <t>英語学習関連</t>
    <rPh sb="0" eb="2">
      <t>エイゴ</t>
    </rPh>
    <rPh sb="2" eb="4">
      <t>ガクシュウ</t>
    </rPh>
    <rPh sb="4" eb="6">
      <t>カンレン</t>
    </rPh>
    <phoneticPr fontId="3"/>
  </si>
  <si>
    <t>東京都同情塔</t>
  </si>
  <si>
    <t>九段理江</t>
  </si>
  <si>
    <t>シャーロック・ホームズの凱旋</t>
  </si>
  <si>
    <t>ファラオの密室</t>
  </si>
  <si>
    <t>白川尚史</t>
  </si>
  <si>
    <t>成瀬は信じた道をいく</t>
  </si>
  <si>
    <t>こんな世の中に誰がした？</t>
  </si>
  <si>
    <t>上野千鶴子（社会学）</t>
  </si>
  <si>
    <t>密航のち洗濯</t>
  </si>
  <si>
    <t>宋恵媛</t>
  </si>
  <si>
    <t>柏書房</t>
  </si>
  <si>
    <t>アスク出版</t>
  </si>
  <si>
    <t>ＴＯＥＩＣ　Ｌ＆Ｒ　ＴＥＳＴはじめから超特急　金のパッケージ</t>
  </si>
  <si>
    <t>公式ＴＯＥＩＣ　Ｌｉｓｔｅｎｉｎｇ　＆　Ｒｅａｄｉｎｇ問題集　１</t>
  </si>
  <si>
    <t>ＴＯＥＦＬ　ＴＥＳＴ必須英単語５６００</t>
  </si>
  <si>
    <t>寺本康之の小論文バイブル　２０２５</t>
  </si>
  <si>
    <t>寺本康之</t>
  </si>
  <si>
    <t>エクシア出版</t>
  </si>
  <si>
    <t>地方上級教養試験過去問５００　２０２５年度版</t>
  </si>
  <si>
    <t>地方上級専門試験過去問５００　２０２５年度版</t>
  </si>
  <si>
    <t>公務員試験新スーパー過去問ゼミ７　ミクロ経済学</t>
  </si>
  <si>
    <t>公務員試験寺本康之の面接回答大全　２０２５年度版</t>
  </si>
  <si>
    <t>これが本当のＳＰＩ３だ！　２０２６年度版</t>
  </si>
  <si>
    <t>これが本当のＷｅｂテストだ！　１　２０２６年度版</t>
  </si>
  <si>
    <t>これが本当のＳＰＩ３テストセンターだ！　２０２６年度版</t>
  </si>
  <si>
    <t>これが本当のＣＡＢ・ＧＡＢだ！　２０２６年度版</t>
  </si>
  <si>
    <t>これが本当のＷｅｂテストだ！　２　２０２６年度版</t>
  </si>
  <si>
    <t>これが本当のＷｅｂテストだ！　３　２０２６年度版</t>
  </si>
  <si>
    <t>阪東恭一</t>
  </si>
  <si>
    <t>７日でできる！ＳＰＩ必勝トレーニング　’２６</t>
  </si>
  <si>
    <t>就職対策研究会</t>
  </si>
  <si>
    <t>５日でできる！ＷＥＢテスト玉手箱必勝トレーニング　’２６</t>
  </si>
  <si>
    <t>【語学】</t>
    <rPh sb="1" eb="3">
      <t>ゴガク</t>
    </rPh>
    <phoneticPr fontId="3"/>
  </si>
  <si>
    <t>新星出版社</t>
  </si>
  <si>
    <t>山内勇樹</t>
  </si>
  <si>
    <t>完全攻略！ＴＯＥＦＬ　ＩＴＰテスト模試４回分</t>
  </si>
  <si>
    <t>ＴＯＥＦＬ　ｉＢＴテスト本番模試</t>
  </si>
  <si>
    <t>Ｊリサーチ出版</t>
  </si>
  <si>
    <t>実践ＩＥＬＴＳ技能別問題集ライティング</t>
  </si>
  <si>
    <t>恩田陸</t>
  </si>
  <si>
    <t>津村記久子</t>
  </si>
  <si>
    <t>夏川草介</t>
  </si>
  <si>
    <t>日本語</t>
  </si>
  <si>
    <t>体育スポ</t>
  </si>
  <si>
    <t>成瀬は天下を取りにいく</t>
  </si>
  <si>
    <t>最新版論文の教室</t>
  </si>
  <si>
    <t>戸田山和久</t>
  </si>
  <si>
    <t>みすず書房</t>
  </si>
  <si>
    <t>星を編む</t>
  </si>
  <si>
    <t>水車小屋のネネ</t>
  </si>
  <si>
    <t>毎日新聞出版</t>
  </si>
  <si>
    <t>スピノザの診察室</t>
  </si>
  <si>
    <t>水鈴社</t>
  </si>
  <si>
    <t>レーエンデ国物語</t>
  </si>
  <si>
    <t>多崎礼</t>
  </si>
  <si>
    <t>インプレス</t>
  </si>
  <si>
    <t>レーエンデ国物語　月と太陽</t>
  </si>
  <si>
    <t>〈序文〉の戦略　文学作品をめぐる攻防</t>
  </si>
  <si>
    <t>松尾大</t>
  </si>
  <si>
    <t>「推し」で心はみたされる？</t>
  </si>
  <si>
    <t>熊代亨</t>
  </si>
  <si>
    <t>本気で内定！ＳＰＩ＆テストセンター１２００題　２０２６年度版</t>
  </si>
  <si>
    <t>ノマド・ワークス</t>
  </si>
  <si>
    <t>就活ネットワーク</t>
  </si>
  <si>
    <t>就活の教科書これさえあれば。　２０２６年度版</t>
  </si>
  <si>
    <t>竹内健登</t>
  </si>
  <si>
    <t>ＴＡＣ</t>
  </si>
  <si>
    <t>７日でできる！ＳＰＩ［頻出］問題集　’２６</t>
  </si>
  <si>
    <t>公務員試験速攻の時事　令和６年度試験完全対応</t>
  </si>
  <si>
    <t>公務員試験速攻の時事実戦トレーニング編　令和６年度試験完全対応</t>
  </si>
  <si>
    <t>公務員試験新スーパー過去問ゼミ７　会計学</t>
  </si>
  <si>
    <t>はじめてのＴＯＥＩＣ　Ｌ＆Ｒテスト全パート総合対策</t>
  </si>
  <si>
    <t>塚田幸光</t>
  </si>
  <si>
    <t>ＴＯＥＩＣ　Ｌ＆Ｒテスト直前の技術</t>
  </si>
  <si>
    <t>ロバート・ヒルキ</t>
  </si>
  <si>
    <t>嶋津幸樹</t>
  </si>
  <si>
    <t>ＩＥＬＴＳ必ず☆でる単スピードマスター</t>
  </si>
  <si>
    <t>東京大学出版会</t>
  </si>
  <si>
    <t>フランツ・カフカ</t>
  </si>
  <si>
    <t>就職四季報　総合版　２０２５ー２０２６年版</t>
  </si>
  <si>
    <t>東洋経済新報社</t>
  </si>
  <si>
    <t>公務員試験面接完全攻略ブック　６年度</t>
  </si>
  <si>
    <t>会社四季報業界地図　２０２４年版</t>
  </si>
  <si>
    <t>公務員試験直前予想問題　６年度</t>
  </si>
  <si>
    <t>日経業界地図　２０２４年版</t>
  </si>
  <si>
    <t>日本経済新聞社</t>
  </si>
  <si>
    <t>就職四季報　優良・中堅企業版　２０２５ー２０２６年版</t>
  </si>
  <si>
    <t>教職教養の演習問題　’２５年度</t>
  </si>
  <si>
    <t>時事通信出版局</t>
  </si>
  <si>
    <t>教職教養の要点理解　’２５年度</t>
  </si>
  <si>
    <t>市役所上・中級教養・専門試験過去問５００　２０２５年度版</t>
  </si>
  <si>
    <t>就職四季報　働きやすさ・女性活躍版　２０２５ー２０２６年版</t>
  </si>
  <si>
    <t>公務員試験新スーパー過去問ゼミ７　財政学</t>
  </si>
  <si>
    <t>一般教養の要点理解　’２５年度</t>
  </si>
  <si>
    <t>就職四季報企業研究・インターンシップ版　２０２５年版</t>
  </si>
  <si>
    <t>小学校全科の要点理解　’２５年度</t>
  </si>
  <si>
    <t>国家一般職［大卒］教養試験過去問５００　２０２５年度版</t>
  </si>
  <si>
    <t>教職教養３０日完成　２５年度</t>
  </si>
  <si>
    <t>一般教養の演習問題　’２５年度</t>
  </si>
  <si>
    <t>小学校全科の演習問題　’２５年度</t>
  </si>
  <si>
    <t>教員採用試験教職教養らくらくマスター　２０２５年度版</t>
  </si>
  <si>
    <t>教員採用試験対策セサミノート　教職教養　２０２５年度</t>
  </si>
  <si>
    <t>東京アカデミー</t>
  </si>
  <si>
    <t>リクルートメント・リサーチ＆アナライシス</t>
  </si>
  <si>
    <t>教員採用試験速攻の教育時事　２０２５年度試験完全対応</t>
  </si>
  <si>
    <t>ＳＣＯＡ出るとこだけ！完全対策　２０２６年度版</t>
  </si>
  <si>
    <t>「１日３０分３０日」完全突破！ＳＰＩ最強問題集　’２６年版</t>
  </si>
  <si>
    <t>口の立つやつが勝つってことでいいのか</t>
  </si>
  <si>
    <t>ｓｐｒｉｎｇ</t>
  </si>
  <si>
    <t>エモい古語辞典</t>
  </si>
  <si>
    <t>恋愛の哲学</t>
  </si>
  <si>
    <t>自炊のトリセツ</t>
  </si>
  <si>
    <t>学生食堂ワンダフルワールド　１</t>
  </si>
  <si>
    <t>ここはすべての夜明けまえ</t>
  </si>
  <si>
    <t>頭木弘樹</t>
  </si>
  <si>
    <t>堀越英美</t>
  </si>
  <si>
    <t>戸谷洋志</t>
  </si>
  <si>
    <t>小田真規子</t>
  </si>
  <si>
    <t>池田書店</t>
  </si>
  <si>
    <t>増田薫</t>
  </si>
  <si>
    <t>ＪＡＦメディアワークス</t>
  </si>
  <si>
    <t>間宮改衣</t>
  </si>
  <si>
    <t>村上春樹</t>
  </si>
  <si>
    <t>トランスジェンダーになりたい少女たち</t>
  </si>
  <si>
    <t>センスの哲学</t>
  </si>
  <si>
    <t>崇高と美の起源</t>
  </si>
  <si>
    <t>ようこそ、ヒュナム洞書店へ</t>
  </si>
  <si>
    <t>岩波書店の時代から</t>
  </si>
  <si>
    <t>利他・ケア・傷の倫理学</t>
  </si>
  <si>
    <t>レーエンデ国物語　夜明け前</t>
  </si>
  <si>
    <t>東京大学「ボーカロイド音楽論」講義</t>
  </si>
  <si>
    <t>長い読書</t>
  </si>
  <si>
    <t>虚無レシピ</t>
  </si>
  <si>
    <t>あなたの言葉を</t>
  </si>
  <si>
    <t>死ぬまでに観に行きたい世界の有名美術を１冊でめぐる旅</t>
  </si>
  <si>
    <t>カフカの日記</t>
  </si>
  <si>
    <t>パンクの系譜学</t>
  </si>
  <si>
    <t>同志少女よ、敵を撃て</t>
  </si>
  <si>
    <t>街とその不確かな壁</t>
  </si>
  <si>
    <t>私が諸島である</t>
  </si>
  <si>
    <t>ゴシックと身体　想像力と解放の英文学</t>
  </si>
  <si>
    <t>アビゲイル・シュライアー</t>
  </si>
  <si>
    <t>産經新聞出版</t>
  </si>
  <si>
    <t>エドマンド・バーク</t>
  </si>
  <si>
    <t>ファン・ボルム</t>
  </si>
  <si>
    <t>大塚信一</t>
  </si>
  <si>
    <t>近内悠太</t>
  </si>
  <si>
    <t>鮎川ぱて</t>
  </si>
  <si>
    <t>島田潤一郎</t>
  </si>
  <si>
    <t>リュウジ</t>
  </si>
  <si>
    <t>サンクチュアリ出版</t>
  </si>
  <si>
    <t>山上やすお</t>
  </si>
  <si>
    <t>川上幸之介</t>
  </si>
  <si>
    <t>書肆侃侃房</t>
  </si>
  <si>
    <t>逢坂冬馬</t>
  </si>
  <si>
    <t>スイッチ・パブリッシング</t>
  </si>
  <si>
    <t>フィルムアート社</t>
  </si>
  <si>
    <t>中村達</t>
  </si>
  <si>
    <t>小川公代</t>
  </si>
  <si>
    <t>松柏社</t>
  </si>
  <si>
    <t>絵画彫刻</t>
  </si>
  <si>
    <t>演劇映画</t>
  </si>
  <si>
    <t>写真工芸</t>
  </si>
  <si>
    <t>日文総記</t>
  </si>
  <si>
    <t>住野よる</t>
  </si>
  <si>
    <t>実業之日本社</t>
  </si>
  <si>
    <t>史上最強ＳＰＩ＆テストセンター超実戦問題集　２０２６最新版</t>
  </si>
  <si>
    <t>一般教養３０日完成　２５年度</t>
  </si>
  <si>
    <t>ティーエーネットワーク</t>
  </si>
  <si>
    <t>公務員試験新スーパー過去問ゼミ７　民法１</t>
  </si>
  <si>
    <t>これだけ！教員採用試験教職教養［要点まとめ＆一問一答］　’２６</t>
  </si>
  <si>
    <t>小泉博明</t>
  </si>
  <si>
    <t>小学校全科３０日完成　２５年度</t>
  </si>
  <si>
    <t>これだけ！教養試験［要点まとめ＆一問一答］　２０２６年度版</t>
  </si>
  <si>
    <t>上野法律セミナー</t>
  </si>
  <si>
    <t>小学校新学習指導要領パスライン　２５年度</t>
  </si>
  <si>
    <t>全国まるごと過去問題集教職教養　２０２５年度版</t>
  </si>
  <si>
    <t>協同教育研究会</t>
  </si>
  <si>
    <t>協同出版</t>
  </si>
  <si>
    <t>史上最強ＳＰＩ＆テストセンター１７００題　２０２６最新版</t>
  </si>
  <si>
    <t>公務員試験新スーパー過去問ゼミ７　行政法</t>
  </si>
  <si>
    <t>公務員試験新スーパー過去問ゼミ７　民法２</t>
  </si>
  <si>
    <t>史上最強玉手箱＆ＣーＧＡＢ超実戦問題集　２０２６最新版</t>
  </si>
  <si>
    <t>ダントツＳＰＩホントに出る問題集　２０２６年版</t>
  </si>
  <si>
    <t>イッキに内定！ＳＰＩスピード解法［一問一答］　’２６</t>
  </si>
  <si>
    <t>尾藤健</t>
  </si>
  <si>
    <t>ＴＯＥＩＣ　Ｌ＆Ｒテスト文法問題でる１０００問</t>
  </si>
  <si>
    <t>三修社</t>
  </si>
  <si>
    <t>ＴＯＥＩＣテスト英単語ターゲット１５００</t>
  </si>
  <si>
    <t>松井こずえ</t>
  </si>
  <si>
    <t>一杉武史</t>
  </si>
  <si>
    <t>ＴＯＥＩＣ　Ｌ＆Ｒテストはじめて受験のパスポート</t>
  </si>
  <si>
    <t>駒井亜紀子</t>
  </si>
  <si>
    <t>キクタンＴＯＥＩＣ　Ｌ＆ＲテストＳＣＯＲＥ６００</t>
  </si>
  <si>
    <t>はじめてのＴＯＥＩＣ　Ｌ＆Ｒテスト全パート徹底攻略</t>
  </si>
  <si>
    <t>関正生</t>
  </si>
  <si>
    <t>２カ月で攻略ＴＯＥＩＣ　Ｌ＆Ｒテスト６００点！</t>
  </si>
  <si>
    <t>溝口優美子</t>
  </si>
  <si>
    <t>ＴＯＥＩＣ　Ｌ＆Ｒテスト文法問題はじめの４００問</t>
  </si>
  <si>
    <t>スコアが上がるＴＯＥＩＣＬ＆Ｒテスト本番模試６００問</t>
  </si>
  <si>
    <t>宮野智靖</t>
  </si>
  <si>
    <t>キクタンＴＯＥＩＣ　Ｌ＆ＲテストＳＣＯＲＥ９９０</t>
  </si>
  <si>
    <t>ＴＯＥＩＣ　Ｌ＆Ｒ　ＴＥＳＴ上級単語特急黒のフレーズ</t>
  </si>
  <si>
    <t>藤枝暁生</t>
  </si>
  <si>
    <t>はじめてのＴＯＥＩＣ　Ｌ＆Ｒテストこの１冊で６５０点</t>
  </si>
  <si>
    <t>生越秀子</t>
  </si>
  <si>
    <t>完全攻略！ＴＯＥＦＬ　ＩＴＰテスト</t>
  </si>
  <si>
    <t>はじめて受ける人から高得点をめざす人のためのＴＯＥＦＬテスト英単語超必須３５００</t>
  </si>
  <si>
    <t>アルク出版編集部</t>
  </si>
  <si>
    <t>真・英文法大全</t>
  </si>
  <si>
    <t>ＩＥＬＴＳ必須英単語４４００</t>
  </si>
  <si>
    <t>ＤＵＯ　３．０</t>
  </si>
  <si>
    <t>鈴木陽一</t>
  </si>
  <si>
    <t>アイシーピー</t>
  </si>
  <si>
    <t>TOEIC（アスク含む・発注時注意）</t>
    <rPh sb="9" eb="10">
      <t>フク</t>
    </rPh>
    <rPh sb="12" eb="15">
      <t>ハッチュウジ</t>
    </rPh>
    <rPh sb="15" eb="17">
      <t>チュウイ</t>
    </rPh>
    <phoneticPr fontId="3"/>
  </si>
  <si>
    <t>北村一真</t>
  </si>
  <si>
    <t>内田樹</t>
  </si>
  <si>
    <t>マガジンハウス</t>
  </si>
  <si>
    <t>俺たちの箱根駅伝　上</t>
  </si>
  <si>
    <t>池井戸潤</t>
  </si>
  <si>
    <t>俺たちの箱根駅伝　下</t>
  </si>
  <si>
    <t>ゼロからわかる大学生のためのレポート・論文の書き方</t>
  </si>
  <si>
    <t>石井一成</t>
  </si>
  <si>
    <t>吉本隆明全集　第３４巻</t>
  </si>
  <si>
    <t>吉本隆明</t>
  </si>
  <si>
    <t>クスノキの女神</t>
  </si>
  <si>
    <t>課題に応える卒論に活かせる大学生のためのレポートの書き方</t>
  </si>
  <si>
    <t>佐渡島紗織</t>
  </si>
  <si>
    <t>名物刀剣</t>
  </si>
  <si>
    <t>酒井元樹</t>
  </si>
  <si>
    <t>吉川弘文館</t>
  </si>
  <si>
    <t>源氏物語の舞台装置</t>
  </si>
  <si>
    <t>栗本賀世子</t>
  </si>
  <si>
    <t>因果推論の科学</t>
  </si>
  <si>
    <t>ジューディア・パール</t>
  </si>
  <si>
    <t>政治はなぜ失敗するのか</t>
  </si>
  <si>
    <t>ベン・アンセル</t>
  </si>
  <si>
    <t>別れを告げない</t>
  </si>
  <si>
    <t>ハン・ガン</t>
  </si>
  <si>
    <t>韓国映画から見る、激動の韓国近現代史</t>
  </si>
  <si>
    <t>崔盛旭</t>
  </si>
  <si>
    <t>言葉というもの</t>
  </si>
  <si>
    <t>吉田健一（英文学）</t>
  </si>
  <si>
    <t>人類学者のレンズ</t>
  </si>
  <si>
    <t>松村圭一郎</t>
  </si>
  <si>
    <t>西日本新聞社</t>
  </si>
  <si>
    <t>勇気論</t>
  </si>
  <si>
    <t>グラフィック版ソフィーの世界　下</t>
  </si>
  <si>
    <t>ヨースタイン・ゴルデル</t>
  </si>
  <si>
    <t>グラフィック版ソフィーの世界　上</t>
  </si>
  <si>
    <t>天声人語　Ｖｏｌ．２１６（２０２４春）</t>
  </si>
  <si>
    <t>朝日新聞論説委員室</t>
  </si>
  <si>
    <t>原書房</t>
  </si>
  <si>
    <t>与謝野晶子の戦争と平和</t>
  </si>
  <si>
    <t>張競</t>
  </si>
  <si>
    <t>文学総記</t>
  </si>
  <si>
    <t>告白撃</t>
  </si>
  <si>
    <t>方舟</t>
  </si>
  <si>
    <t>夕木春央</t>
  </si>
  <si>
    <t>教養としての和食</t>
  </si>
  <si>
    <t>江原絢子</t>
  </si>
  <si>
    <t>山川出版社（千代田区）</t>
  </si>
  <si>
    <t>新大学原論</t>
  </si>
  <si>
    <t>岡山茂</t>
  </si>
  <si>
    <t>新評論</t>
  </si>
  <si>
    <t>自分の人生に出会うために必要ないくつかのこと</t>
  </si>
  <si>
    <t>若松英輔</t>
  </si>
  <si>
    <t>亜紀書房</t>
  </si>
  <si>
    <t>ＳＷＩＴＣＨ　Ｖｏｌ．４２　Ｎｏ．６（ＪＵＮ</t>
  </si>
  <si>
    <t>知へのステップ</t>
  </si>
  <si>
    <t>学習技術研究会</t>
  </si>
  <si>
    <t>くろしお出版</t>
  </si>
  <si>
    <t>日本語パラグラフ・ライティング入門</t>
  </si>
  <si>
    <t>松浦年男</t>
  </si>
  <si>
    <t>研究社</t>
  </si>
  <si>
    <t>３色だけでセンスのいい色</t>
  </si>
  <si>
    <t>Ｉｎｇｅｃｔａｒー〓</t>
  </si>
  <si>
    <t>３色だけでセンスのいい色　ＰＡＲＴ２</t>
  </si>
  <si>
    <t>ｉｎｇｅｃｔａｒーｅ</t>
  </si>
  <si>
    <t>歌われなかった海賊へ</t>
  </si>
  <si>
    <t>母という呪縛　娘という牢獄</t>
  </si>
  <si>
    <t>齊藤彩</t>
  </si>
  <si>
    <t>観るまえに読む大修館スポーツルール　２０２４</t>
  </si>
  <si>
    <t>大修館書店編集部</t>
  </si>
  <si>
    <t>大修館書店</t>
  </si>
  <si>
    <t>自分をもっと好きになる【ハピかわ】かわいいのルール</t>
  </si>
  <si>
    <t>はぴふるガール編集部</t>
  </si>
  <si>
    <t>バブソン大学で教えている　世界一のアントレプレナーシップ</t>
  </si>
  <si>
    <t>山川恭弘</t>
  </si>
  <si>
    <t>恐るべき緑</t>
  </si>
  <si>
    <t>ベンハミン・ラバトゥッツ</t>
  </si>
  <si>
    <t>Ｃａｎーｄｏで教える　課題遂行型の日本語教育</t>
  </si>
  <si>
    <t>来嶋洋美</t>
  </si>
  <si>
    <t>オールガイド食品成分表　２０２４</t>
  </si>
  <si>
    <t>実教出版編修部</t>
  </si>
  <si>
    <t>実教出版</t>
  </si>
  <si>
    <t>仮名変体集</t>
  </si>
  <si>
    <t>伊地知鉄男</t>
  </si>
  <si>
    <t>新典社</t>
  </si>
  <si>
    <t>字典かな</t>
  </si>
  <si>
    <t>笠間影印叢刊刊行会</t>
  </si>
  <si>
    <t>笠間書院</t>
  </si>
  <si>
    <t>みどりいせき</t>
  </si>
  <si>
    <t>大田ステファニー歓人</t>
  </si>
  <si>
    <t>なるほどデザイン</t>
  </si>
  <si>
    <t>筒井美希</t>
  </si>
  <si>
    <t>エムディエヌコーポレーション</t>
  </si>
  <si>
    <t>知りたいこと図鑑</t>
  </si>
  <si>
    <t>みっけ</t>
  </si>
  <si>
    <t>関心領域</t>
  </si>
  <si>
    <t>マーティン・エイミス</t>
  </si>
  <si>
    <t>生きのびるための事務</t>
  </si>
  <si>
    <t>坂口恭平</t>
  </si>
  <si>
    <t>音の本を読もう</t>
  </si>
  <si>
    <t>金子智太郎</t>
  </si>
  <si>
    <t>ナカニシヤ出版</t>
  </si>
  <si>
    <t>ルール？本</t>
  </si>
  <si>
    <t>菅俊一</t>
  </si>
  <si>
    <t>中国現代文学　２５</t>
  </si>
  <si>
    <t>中国現代文学翻訳会</t>
  </si>
  <si>
    <t>ひつじ書房</t>
  </si>
  <si>
    <t>フェミニスト、ゲームやってる</t>
  </si>
  <si>
    <t>近藤銀河</t>
  </si>
  <si>
    <t>読めない人が「読む」世界</t>
  </si>
  <si>
    <t>マシュー・ルベリー</t>
  </si>
  <si>
    <t>異国の味</t>
  </si>
  <si>
    <t>稲田俊輔</t>
  </si>
  <si>
    <t>平家物語解剖図鑑</t>
  </si>
  <si>
    <t>野中哲照</t>
  </si>
  <si>
    <t>エクスナレッジ</t>
  </si>
  <si>
    <t>正義の行方</t>
  </si>
  <si>
    <t>木寺一孝</t>
  </si>
  <si>
    <t>動物×ジェンダー</t>
  </si>
  <si>
    <t>村井まや子</t>
  </si>
  <si>
    <t>青弓社</t>
  </si>
  <si>
    <t>チーズはどこへ消えた？</t>
  </si>
  <si>
    <t>スペンサー・ジョンソン</t>
  </si>
  <si>
    <t>扶桑社</t>
  </si>
  <si>
    <t>キクタンＴＯＥＩＣ　Ｌ＆ＲテストＳＣＯＲＥ８００</t>
  </si>
  <si>
    <t>ＴＯＥＩＣ　Ｌ＆Ｒテスト精選模試リスニング　３</t>
  </si>
  <si>
    <t>中村紳一郎</t>
  </si>
  <si>
    <t>はじめてのＴＯＥＩＣ　ＬＩＳＴＥＮＩＮＧ　ＡＮＤ　ＲＥＡＤＩＮＧテスト本番模試</t>
  </si>
  <si>
    <t>入江泉</t>
  </si>
  <si>
    <t>ＴＯＥＩＣ　Ｌ＆Ｒテストこの１冊で７５０点</t>
  </si>
  <si>
    <t>ＴＯＥＩＣ　ＴＥＳＴ必ず☆でる単スピードマスター　上級編</t>
  </si>
  <si>
    <t>成重寿</t>
  </si>
  <si>
    <t>桐原書店</t>
  </si>
  <si>
    <t>完全攻略！ＴＯＥＦＬ　ｉＢＴテスト模試３回分</t>
  </si>
  <si>
    <t>メグミ・ミヤジェイェフスカ・カワテ</t>
  </si>
  <si>
    <t>極めろ！ＴＯＥＦＬ　ｉＢＴテストリーディング・リスニング解答力</t>
  </si>
  <si>
    <t>森田鉄也</t>
  </si>
  <si>
    <t>スリーエーネットワーク</t>
  </si>
  <si>
    <t>ＴＯＥＦＬ　ＩＴＰテスト完全制覇</t>
  </si>
  <si>
    <t>ＳＵＮＤＡＩ　ＧＬＯＢＡＬ　ＣＬＵＢ</t>
  </si>
  <si>
    <t>完全攻略！ＴＯＥＦＬテスト英単語４０００</t>
  </si>
  <si>
    <t>ＴＯＥＦＬテストスピーキング問題</t>
  </si>
  <si>
    <t>文脈で覚えるＩＥＬＴＳ英単語</t>
  </si>
  <si>
    <t>アゴス・ジャパン</t>
  </si>
  <si>
    <t>Ｇａｋｋｅｎ</t>
  </si>
  <si>
    <t>ＩＤＰ　Ｅｄｕｃａｔｉｏｎ　ＩＥＬＴＳ公認問題集</t>
  </si>
  <si>
    <t>ＩＤＰ　Ｅｄｕｃａｔｉｏｎ</t>
  </si>
  <si>
    <t>新セルフスタディＩＥＬＴＳ完全攻略</t>
  </si>
  <si>
    <t>アンソニー・アラン</t>
  </si>
  <si>
    <t>ＩＥＬＴＳ完全対策＆トリプル模試</t>
  </si>
  <si>
    <t>セーラ森川</t>
  </si>
  <si>
    <t>はじめてのＩＥＬＴＳ単語対策３６００</t>
  </si>
  <si>
    <t>植田一三</t>
  </si>
  <si>
    <t>スピタン８８８</t>
  </si>
  <si>
    <t>ＡＩ・機械翻訳と英語学習</t>
  </si>
  <si>
    <t>山中司</t>
  </si>
  <si>
    <t>ＣｈａｔＧＰＴ翻訳術　新ＡＩ時代の超英語スキルブック</t>
  </si>
  <si>
    <t>山田優（翻訳）</t>
  </si>
  <si>
    <t>究極の英単語　Ｖｏｌ．１</t>
  </si>
  <si>
    <t>上級英単語ＬＯＧＯＰＨＩＬＩＡ</t>
  </si>
  <si>
    <t>８０パターンで英語が止まらない！</t>
  </si>
  <si>
    <t>塚本亮</t>
  </si>
  <si>
    <t>絶対内定　２０２６</t>
  </si>
  <si>
    <t>最新最強のＳＰＩクリア問題集　’２６年版</t>
  </si>
  <si>
    <t>絶対内定　エントリーシート・履歴書　２０２６</t>
  </si>
  <si>
    <t>絶対内定　面接　２０２６</t>
  </si>
  <si>
    <t>内定獲得のメソッド自己分析適職へ導く書き込み式ワークシート　２０２６</t>
  </si>
  <si>
    <t>岡茂信</t>
  </si>
  <si>
    <t>マイナビ出版</t>
  </si>
  <si>
    <t>就職四季報企業研究・インターンシップ版　２０２６年版</t>
  </si>
  <si>
    <t>こう動く！就職活動オールガイド　’２６年版</t>
  </si>
  <si>
    <t>高嶌悠人</t>
  </si>
  <si>
    <t>ＳＰＩ３の教科書これさえあれば。　２０２６年度版</t>
  </si>
  <si>
    <t>就活塾ホワイトアカデミー採用テスト対策室</t>
  </si>
  <si>
    <t>内定者が本当にやった究極の自己分析　’２６年版</t>
  </si>
  <si>
    <t>最新最強のエントリーシート・自己ＰＲ・志望動機　’２６年版</t>
  </si>
  <si>
    <t>業界と職種がわかる本　’２６年版</t>
  </si>
  <si>
    <t>岸健二</t>
  </si>
  <si>
    <t>最新最強のＣＡＢ・ＧＡＢ超速解法　’２６年版</t>
  </si>
  <si>
    <t>?橋二美夫</t>
  </si>
  <si>
    <t>史上最強ＷＥＢテスティング超実戦問題集　２０２６最新版</t>
  </si>
  <si>
    <t>内定獲得のメソッドエントリーシート実例で分かる書き方　２０２６</t>
  </si>
  <si>
    <t>内定者はこう選んだ！業界選び・仕事選び・自己分析・自己ＰＲ完全版　’２６</t>
  </si>
  <si>
    <t>Ｗｅｂテスト１完全対策　２０２６年度版</t>
  </si>
  <si>
    <t>ダントツ一般常識＋時事一問一答問題集　２０２６年版</t>
  </si>
  <si>
    <t>１日１０分、「玉手箱」完全突破！Ｗｅｂテスト最強問題集　’２６年版</t>
  </si>
  <si>
    <t>公務員試験新スーパー過去問ゼミ７　教育学・心理学</t>
  </si>
  <si>
    <t>国立大学法人等職員採用試験攻略ブック　６年度</t>
  </si>
  <si>
    <t>公務員試験新スーパー過去問ゼミ７　自然科学</t>
  </si>
  <si>
    <t>公務員試験現職人事が書いた「面接試験・官庁訪問」の本　２０２５年度版</t>
  </si>
  <si>
    <t>大賀英徳</t>
  </si>
  <si>
    <t>国家専門職［大卒］教養・専門試験過去問５００　２０２５年度版</t>
  </si>
  <si>
    <t>畑中敦子の数的推理ザ・ベストＮＥＯ</t>
  </si>
  <si>
    <t>畑中敦子</t>
  </si>
  <si>
    <t>教員採用試験対策セサミノート　専門教科小学校全科</t>
  </si>
  <si>
    <t>地方公務員寺本康之の超約ゼミ　大卒教養試験過去問題集　２０２５年度版</t>
  </si>
  <si>
    <t>公務員試験新スーパー過去問ゼミ７　社会学</t>
  </si>
  <si>
    <t>公務員試験新スーパー過去問ゼミ７　労働法</t>
  </si>
  <si>
    <t>【就職書】</t>
    <rPh sb="1" eb="3">
      <t>シュウショク</t>
    </rPh>
    <rPh sb="3" eb="4">
      <t>ショ</t>
    </rPh>
    <phoneticPr fontId="3"/>
  </si>
  <si>
    <t>【教員採用試験】</t>
    <rPh sb="1" eb="3">
      <t>キョウイン</t>
    </rPh>
    <rPh sb="3" eb="5">
      <t>サイヨウ</t>
    </rPh>
    <rPh sb="5" eb="7">
      <t>シケン</t>
    </rPh>
    <phoneticPr fontId="3"/>
  </si>
  <si>
    <t>【公務員試験】</t>
    <rPh sb="1" eb="4">
      <t>コウムイン</t>
    </rPh>
    <rPh sb="4" eb="6">
      <t>シケン</t>
    </rPh>
    <phoneticPr fontId="3"/>
  </si>
  <si>
    <t>【TOEFL】</t>
    <phoneticPr fontId="3"/>
  </si>
  <si>
    <t>【IELTS】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</si>
</sst>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【&quot;@&quot;】&quot;"/>
    <numFmt numFmtId="178" formatCode="yyyy/m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UD デジタル 教科書体 NK-R"/>
      <family val="1"/>
      <charset val="128"/>
    </font>
    <font>
      <sz val="6"/>
      <name val="游ゴシック"/>
      <family val="2"/>
      <charset val="128"/>
      <scheme val="minor"/>
    </font>
    <font>
      <sz val="12"/>
      <color theme="0"/>
      <name val="UD デジタル 教科書体 NK-R"/>
      <family val="1"/>
      <charset val="128"/>
    </font>
    <font>
      <sz val="11"/>
      <color theme="1"/>
      <name val="Times New Roman"/>
      <family val="1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2"/>
      <color theme="0" tint="-0.14999847407452621"/>
      <name val="UD デジタル 教科書体 NK-R"/>
      <family val="1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UD デジタル 教科書体 NK-R"/>
      <family val="1"/>
      <charset val="128"/>
    </font>
    <font>
      <sz val="9"/>
      <color theme="1"/>
      <name val="Times New Roman"/>
      <family val="1"/>
    </font>
    <font>
      <sz val="6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color theme="0"/>
      <name val="MS UI Gothic"/>
      <family val="3"/>
      <charset val="128"/>
    </font>
    <font>
      <b/>
      <sz val="12"/>
      <color theme="1"/>
      <name val="UD デジタル 教科書体 NK-R"/>
      <family val="1"/>
      <charset val="128"/>
    </font>
    <font>
      <sz val="11"/>
      <name val="MS UI Gothic"/>
      <family val="3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38" fontId="2" fillId="0" borderId="0" xfId="1" applyFont="1" applyAlignment="1">
      <alignment horizontal="center" vertical="center"/>
    </xf>
    <xf numFmtId="38" fontId="5" fillId="0" borderId="0" xfId="1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14" fontId="0" fillId="0" borderId="0" xfId="0" applyNumberFormat="1">
      <alignment vertical="center"/>
    </xf>
    <xf numFmtId="0" fontId="9" fillId="0" borderId="0" xfId="0" applyFont="1">
      <alignment vertical="center"/>
    </xf>
    <xf numFmtId="178" fontId="10" fillId="0" borderId="0" xfId="0" applyNumberFormat="1" applyFont="1" applyAlignment="1">
      <alignment horizontal="center" vertical="center"/>
    </xf>
    <xf numFmtId="178" fontId="11" fillId="0" borderId="0" xfId="0" applyNumberFormat="1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6" fillId="0" borderId="1" xfId="0" applyFont="1" applyBorder="1">
      <alignment vertical="center"/>
    </xf>
    <xf numFmtId="14" fontId="6" fillId="0" borderId="1" xfId="0" applyNumberFormat="1" applyFont="1" applyBorder="1">
      <alignment vertical="center"/>
    </xf>
    <xf numFmtId="14" fontId="6" fillId="0" borderId="0" xfId="0" applyNumberFormat="1" applyFont="1">
      <alignment vertical="center"/>
    </xf>
    <xf numFmtId="0" fontId="13" fillId="2" borderId="0" xfId="0" applyFont="1" applyFill="1" applyAlignment="1">
      <alignment horizontal="center" vertical="center" shrinkToFit="1"/>
    </xf>
    <xf numFmtId="0" fontId="13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13" fillId="2" borderId="1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/>
    </xf>
    <xf numFmtId="178" fontId="13" fillId="2" borderId="1" xfId="0" applyNumberFormat="1" applyFont="1" applyFill="1" applyBorder="1" applyAlignment="1">
      <alignment horizontal="center" vertical="center"/>
    </xf>
    <xf numFmtId="38" fontId="13" fillId="2" borderId="1" xfId="1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14" fontId="0" fillId="3" borderId="1" xfId="0" applyNumberFormat="1" applyFill="1" applyBorder="1">
      <alignment vertical="center"/>
    </xf>
    <xf numFmtId="0" fontId="16" fillId="0" borderId="1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4" fillId="2" borderId="0" xfId="0" applyFont="1" applyFill="1" applyAlignment="1">
      <alignment horizontal="center" vertical="center" shrinkToFit="1"/>
    </xf>
    <xf numFmtId="0" fontId="14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6" fillId="0" borderId="4" xfId="0" applyFont="1" applyBorder="1">
      <alignment vertical="center"/>
    </xf>
    <xf numFmtId="14" fontId="6" fillId="0" borderId="4" xfId="0" applyNumberFormat="1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C4924-6AB1-4295-A0E3-8BBAD2E345FA}">
  <sheetPr>
    <tabColor rgb="FFFFFF00"/>
  </sheetPr>
  <dimension ref="A1:H1478"/>
  <sheetViews>
    <sheetView workbookViewId="0">
      <selection activeCell="J15" sqref="J15"/>
    </sheetView>
  </sheetViews>
  <sheetFormatPr defaultRowHeight="14.25" customHeight="1" x14ac:dyDescent="0.4"/>
  <cols>
    <col min="1" max="1" width="3.5" style="4" customWidth="1"/>
    <col min="2" max="2" width="15" style="14" customWidth="1"/>
    <col min="3" max="3" width="22.125" style="5" customWidth="1"/>
    <col min="4" max="4" width="9.75" style="5" customWidth="1"/>
    <col min="5" max="5" width="9" style="5"/>
    <col min="6" max="6" width="8.125" style="5" customWidth="1"/>
    <col min="7" max="7" width="12" style="13" customWidth="1"/>
    <col min="8" max="8" width="6.125" style="7" customWidth="1"/>
  </cols>
  <sheetData>
    <row r="1" spans="1:8" ht="14.25" customHeight="1" x14ac:dyDescent="0.4">
      <c r="A1" s="47" t="s">
        <v>32</v>
      </c>
      <c r="B1" s="48"/>
      <c r="C1" s="2"/>
      <c r="D1" s="9" t="s">
        <v>69</v>
      </c>
      <c r="E1" s="3" t="s">
        <v>0</v>
      </c>
      <c r="F1" s="1"/>
      <c r="G1" s="12"/>
      <c r="H1" s="6"/>
    </row>
    <row r="2" spans="1:8" s="5" customFormat="1" ht="14.25" customHeight="1" x14ac:dyDescent="0.4">
      <c r="A2" s="27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6</v>
      </c>
      <c r="G2" s="29" t="s">
        <v>7</v>
      </c>
      <c r="H2" s="30" t="s">
        <v>8</v>
      </c>
    </row>
    <row r="3" spans="1:8" s="5" customFormat="1" ht="14.25" customHeight="1" x14ac:dyDescent="0.4">
      <c r="A3" s="22">
        <v>1</v>
      </c>
      <c r="B3" s="16" t="str">
        <f>"9784103549512"</f>
        <v>9784103549512</v>
      </c>
      <c r="C3" s="16" t="s">
        <v>186</v>
      </c>
      <c r="D3" s="16" t="s">
        <v>78</v>
      </c>
      <c r="E3" s="16" t="s">
        <v>9</v>
      </c>
      <c r="F3" s="16" t="s">
        <v>13</v>
      </c>
      <c r="G3" s="17">
        <v>45000</v>
      </c>
      <c r="H3" s="16">
        <v>1550</v>
      </c>
    </row>
    <row r="4" spans="1:8" s="5" customFormat="1" ht="14.25" customHeight="1" x14ac:dyDescent="0.4">
      <c r="A4" s="22">
        <v>2</v>
      </c>
      <c r="B4" s="16" t="str">
        <f>"9784103549529"</f>
        <v>9784103549529</v>
      </c>
      <c r="C4" s="16" t="s">
        <v>147</v>
      </c>
      <c r="D4" s="16" t="s">
        <v>78</v>
      </c>
      <c r="E4" s="16" t="s">
        <v>9</v>
      </c>
      <c r="F4" s="16" t="s">
        <v>13</v>
      </c>
      <c r="G4" s="17">
        <v>45314</v>
      </c>
      <c r="H4" s="16">
        <v>1600</v>
      </c>
    </row>
    <row r="5" spans="1:8" s="5" customFormat="1" ht="14.25" customHeight="1" x14ac:dyDescent="0.4">
      <c r="A5" s="22">
        <v>3</v>
      </c>
      <c r="B5" s="16" t="str">
        <f>"9784140912720"</f>
        <v>9784140912720</v>
      </c>
      <c r="C5" s="16" t="s">
        <v>187</v>
      </c>
      <c r="D5" s="16" t="s">
        <v>188</v>
      </c>
      <c r="E5" s="16" t="s">
        <v>30</v>
      </c>
      <c r="F5" s="16" t="s">
        <v>23</v>
      </c>
      <c r="G5" s="17">
        <v>44586</v>
      </c>
      <c r="H5" s="16">
        <v>1400</v>
      </c>
    </row>
    <row r="6" spans="1:8" s="5" customFormat="1" ht="14.25" customHeight="1" x14ac:dyDescent="0.4">
      <c r="A6" s="22">
        <v>4</v>
      </c>
      <c r="B6" s="16" t="str">
        <f>"9784163918273"</f>
        <v>9784163918273</v>
      </c>
      <c r="C6" s="16" t="s">
        <v>266</v>
      </c>
      <c r="D6" s="16" t="s">
        <v>29</v>
      </c>
      <c r="E6" s="16" t="s">
        <v>16</v>
      </c>
      <c r="F6" s="16" t="s">
        <v>23</v>
      </c>
      <c r="G6" s="17">
        <v>45387</v>
      </c>
      <c r="H6" s="16">
        <v>1600</v>
      </c>
    </row>
    <row r="7" spans="1:8" s="5" customFormat="1" ht="14.25" customHeight="1" x14ac:dyDescent="0.4">
      <c r="A7" s="22">
        <v>5</v>
      </c>
      <c r="B7" s="16" t="str">
        <f>"9784480805164"</f>
        <v>9784480805164</v>
      </c>
      <c r="C7" s="16" t="s">
        <v>250</v>
      </c>
      <c r="D7" s="16" t="s">
        <v>181</v>
      </c>
      <c r="E7" s="16" t="s">
        <v>10</v>
      </c>
      <c r="F7" s="16" t="s">
        <v>13</v>
      </c>
      <c r="G7" s="17">
        <v>45372</v>
      </c>
      <c r="H7" s="16">
        <v>1800</v>
      </c>
    </row>
    <row r="8" spans="1:8" s="5" customFormat="1" ht="14.25" customHeight="1" x14ac:dyDescent="0.4">
      <c r="A8" s="22">
        <v>6</v>
      </c>
      <c r="B8" s="16" t="str">
        <f>"9784065327869"</f>
        <v>9784065327869</v>
      </c>
      <c r="C8" s="16" t="s">
        <v>190</v>
      </c>
      <c r="D8" s="16" t="s">
        <v>18</v>
      </c>
      <c r="E8" s="16" t="s">
        <v>19</v>
      </c>
      <c r="F8" s="16" t="s">
        <v>13</v>
      </c>
      <c r="G8" s="17">
        <v>45237</v>
      </c>
      <c r="H8" s="16">
        <v>1600</v>
      </c>
    </row>
    <row r="9" spans="1:8" s="5" customFormat="1" ht="14.25" customHeight="1" x14ac:dyDescent="0.4">
      <c r="A9" s="22">
        <v>7</v>
      </c>
      <c r="B9" s="16" t="str">
        <f>"9784087735246"</f>
        <v>9784087735246</v>
      </c>
      <c r="C9" s="16" t="s">
        <v>268</v>
      </c>
      <c r="D9" s="16" t="s">
        <v>286</v>
      </c>
      <c r="E9" s="16" t="s">
        <v>22</v>
      </c>
      <c r="F9" s="16" t="s">
        <v>14</v>
      </c>
      <c r="G9" s="17">
        <v>45194</v>
      </c>
      <c r="H9" s="16">
        <v>2400</v>
      </c>
    </row>
    <row r="10" spans="1:8" s="5" customFormat="1" ht="14.25" customHeight="1" x14ac:dyDescent="0.4">
      <c r="A10" s="22">
        <v>8</v>
      </c>
      <c r="B10" s="16" t="str">
        <f>"9784819114349"</f>
        <v>9784819114349</v>
      </c>
      <c r="C10" s="16" t="s">
        <v>265</v>
      </c>
      <c r="D10" s="16" t="s">
        <v>283</v>
      </c>
      <c r="E10" s="16" t="s">
        <v>284</v>
      </c>
      <c r="F10" s="16" t="s">
        <v>23</v>
      </c>
      <c r="G10" s="17">
        <v>45385</v>
      </c>
      <c r="H10" s="16">
        <v>2300</v>
      </c>
    </row>
    <row r="11" spans="1:8" s="5" customFormat="1" ht="14.25" customHeight="1" x14ac:dyDescent="0.4">
      <c r="A11" s="22">
        <v>9</v>
      </c>
      <c r="B11" s="16" t="str">
        <f>"9784864109826"</f>
        <v>9784864109826</v>
      </c>
      <c r="C11" s="16" t="s">
        <v>70</v>
      </c>
      <c r="D11" s="16" t="s">
        <v>38</v>
      </c>
      <c r="E11" s="16" t="s">
        <v>41</v>
      </c>
      <c r="F11" s="16" t="s">
        <v>13</v>
      </c>
      <c r="G11" s="17">
        <v>45275</v>
      </c>
      <c r="H11" s="16">
        <v>1500</v>
      </c>
    </row>
    <row r="12" spans="1:8" s="5" customFormat="1" ht="14.25" customHeight="1" x14ac:dyDescent="0.4">
      <c r="A12" s="22">
        <v>10</v>
      </c>
      <c r="B12" s="16" t="str">
        <f>"9784065319468"</f>
        <v>9784065319468</v>
      </c>
      <c r="C12" s="16" t="s">
        <v>195</v>
      </c>
      <c r="D12" s="16" t="s">
        <v>196</v>
      </c>
      <c r="E12" s="16" t="s">
        <v>19</v>
      </c>
      <c r="F12" s="16" t="s">
        <v>13</v>
      </c>
      <c r="G12" s="17">
        <v>45090</v>
      </c>
      <c r="H12" s="16">
        <v>1950</v>
      </c>
    </row>
    <row r="13" spans="1:8" s="5" customFormat="1" ht="14.25" customHeight="1" x14ac:dyDescent="0.4">
      <c r="A13" s="22">
        <v>11</v>
      </c>
      <c r="B13" s="16" t="str">
        <f>"9784163917726"</f>
        <v>9784163917726</v>
      </c>
      <c r="C13" s="16" t="s">
        <v>360</v>
      </c>
      <c r="D13" s="16" t="s">
        <v>361</v>
      </c>
      <c r="E13" s="16" t="s">
        <v>16</v>
      </c>
      <c r="F13" s="16" t="s">
        <v>13</v>
      </c>
      <c r="G13" s="17">
        <v>45405</v>
      </c>
      <c r="H13" s="16">
        <v>1800</v>
      </c>
    </row>
    <row r="14" spans="1:8" s="5" customFormat="1" ht="14.25" customHeight="1" x14ac:dyDescent="0.4">
      <c r="A14" s="22">
        <v>12</v>
      </c>
      <c r="B14" s="16" t="str">
        <f>"9784065281499"</f>
        <v>9784065281499</v>
      </c>
      <c r="C14" s="16" t="s">
        <v>33</v>
      </c>
      <c r="D14" s="16" t="s">
        <v>18</v>
      </c>
      <c r="E14" s="16" t="s">
        <v>19</v>
      </c>
      <c r="F14" s="16" t="s">
        <v>13</v>
      </c>
      <c r="G14" s="17">
        <v>44776</v>
      </c>
      <c r="H14" s="16">
        <v>1600</v>
      </c>
    </row>
    <row r="15" spans="1:8" s="5" customFormat="1" ht="14.25" customHeight="1" x14ac:dyDescent="0.4">
      <c r="A15" s="22">
        <v>13</v>
      </c>
      <c r="B15" s="16" t="str">
        <f>"9784582769654"</f>
        <v>9784582769654</v>
      </c>
      <c r="C15" s="16" t="s">
        <v>267</v>
      </c>
      <c r="D15" s="16" t="s">
        <v>285</v>
      </c>
      <c r="E15" s="16" t="s">
        <v>31</v>
      </c>
      <c r="F15" s="16" t="s">
        <v>28</v>
      </c>
      <c r="G15" s="17">
        <v>45392</v>
      </c>
      <c r="H15" s="16">
        <v>1700</v>
      </c>
    </row>
    <row r="16" spans="1:8" s="5" customFormat="1" ht="14.25" customHeight="1" x14ac:dyDescent="0.4">
      <c r="A16" s="22">
        <v>14</v>
      </c>
      <c r="B16" s="16" t="str">
        <f>"9784163917733"</f>
        <v>9784163917733</v>
      </c>
      <c r="C16" s="16" t="s">
        <v>362</v>
      </c>
      <c r="D16" s="16" t="s">
        <v>361</v>
      </c>
      <c r="E16" s="16" t="s">
        <v>16</v>
      </c>
      <c r="F16" s="16" t="s">
        <v>13</v>
      </c>
      <c r="G16" s="17">
        <v>45405</v>
      </c>
      <c r="H16" s="16">
        <v>1800</v>
      </c>
    </row>
    <row r="17" spans="1:8" s="5" customFormat="1" ht="14.25" customHeight="1" x14ac:dyDescent="0.4">
      <c r="A17" s="22">
        <v>15</v>
      </c>
      <c r="B17" s="16" t="str">
        <f>"9784816350573"</f>
        <v>9784816350573</v>
      </c>
      <c r="C17" s="16" t="s">
        <v>363</v>
      </c>
      <c r="D17" s="16" t="s">
        <v>364</v>
      </c>
      <c r="E17" s="16" t="s">
        <v>117</v>
      </c>
      <c r="F17" s="16" t="s">
        <v>184</v>
      </c>
      <c r="G17" s="17">
        <v>40664</v>
      </c>
      <c r="H17" s="16">
        <v>1100</v>
      </c>
    </row>
    <row r="18" spans="1:8" s="5" customFormat="1" ht="14.25" customHeight="1" x14ac:dyDescent="0.4">
      <c r="A18" s="22">
        <v>16</v>
      </c>
      <c r="B18" s="16" t="str">
        <f>"9784794971340"</f>
        <v>9784794971340</v>
      </c>
      <c r="C18" s="16" t="s">
        <v>365</v>
      </c>
      <c r="D18" s="16" t="s">
        <v>366</v>
      </c>
      <c r="E18" s="16" t="s">
        <v>36</v>
      </c>
      <c r="F18" s="16" t="s">
        <v>23</v>
      </c>
      <c r="G18" s="17">
        <v>45412</v>
      </c>
      <c r="H18" s="16">
        <v>7100</v>
      </c>
    </row>
    <row r="19" spans="1:8" s="5" customFormat="1" ht="14.25" customHeight="1" x14ac:dyDescent="0.4">
      <c r="A19" s="22">
        <v>17</v>
      </c>
      <c r="B19" s="16" t="str">
        <f>"9784801401228"</f>
        <v>9784801401228</v>
      </c>
      <c r="C19" s="16" t="s">
        <v>274</v>
      </c>
      <c r="D19" s="16" t="s">
        <v>291</v>
      </c>
      <c r="E19" s="16" t="s">
        <v>292</v>
      </c>
      <c r="F19" s="16" t="s">
        <v>39</v>
      </c>
      <c r="G19" s="17">
        <v>45175</v>
      </c>
      <c r="H19" s="16">
        <v>1400</v>
      </c>
    </row>
    <row r="20" spans="1:8" s="5" customFormat="1" ht="14.25" customHeight="1" x14ac:dyDescent="0.4">
      <c r="A20" s="22">
        <v>18</v>
      </c>
      <c r="B20" s="16" t="str">
        <f>"9784408538563"</f>
        <v>9784408538563</v>
      </c>
      <c r="C20" s="16" t="s">
        <v>367</v>
      </c>
      <c r="D20" s="16" t="s">
        <v>15</v>
      </c>
      <c r="E20" s="16" t="s">
        <v>307</v>
      </c>
      <c r="F20" s="16" t="s">
        <v>13</v>
      </c>
      <c r="G20" s="17">
        <v>45434</v>
      </c>
      <c r="H20" s="16">
        <v>1800</v>
      </c>
    </row>
    <row r="21" spans="1:8" s="5" customFormat="1" ht="14.25" customHeight="1" x14ac:dyDescent="0.4">
      <c r="A21" s="22">
        <v>19</v>
      </c>
      <c r="B21" s="16" t="str">
        <f>"9784816372315"</f>
        <v>9784816372315</v>
      </c>
      <c r="C21" s="16" t="s">
        <v>368</v>
      </c>
      <c r="D21" s="16" t="s">
        <v>369</v>
      </c>
      <c r="E21" s="16" t="s">
        <v>117</v>
      </c>
      <c r="F21" s="16" t="s">
        <v>184</v>
      </c>
      <c r="G21" s="17">
        <v>44761</v>
      </c>
      <c r="H21" s="16">
        <v>1300</v>
      </c>
    </row>
    <row r="22" spans="1:8" s="5" customFormat="1" ht="14.25" customHeight="1" x14ac:dyDescent="0.4">
      <c r="A22" s="22">
        <v>20</v>
      </c>
      <c r="B22" s="16" t="str">
        <f>"9784120057342"</f>
        <v>9784120057342</v>
      </c>
      <c r="C22" s="16" t="s">
        <v>144</v>
      </c>
      <c r="D22" s="16" t="s">
        <v>25</v>
      </c>
      <c r="E22" s="16" t="s">
        <v>20</v>
      </c>
      <c r="F22" s="16" t="s">
        <v>13</v>
      </c>
      <c r="G22" s="17">
        <v>45310</v>
      </c>
      <c r="H22" s="16">
        <v>1800</v>
      </c>
    </row>
    <row r="23" spans="1:8" s="5" customFormat="1" ht="14.25" customHeight="1" x14ac:dyDescent="0.4">
      <c r="A23" s="22">
        <v>21</v>
      </c>
      <c r="B23" s="16" t="str">
        <f>"9784642059978"</f>
        <v>9784642059978</v>
      </c>
      <c r="C23" s="16" t="s">
        <v>370</v>
      </c>
      <c r="D23" s="16" t="s">
        <v>371</v>
      </c>
      <c r="E23" s="16" t="s">
        <v>372</v>
      </c>
      <c r="F23" s="16" t="s">
        <v>304</v>
      </c>
      <c r="G23" s="17">
        <v>45436</v>
      </c>
      <c r="H23" s="16">
        <v>1800</v>
      </c>
    </row>
    <row r="24" spans="1:8" s="5" customFormat="1" ht="14.25" customHeight="1" x14ac:dyDescent="0.4">
      <c r="A24" s="22">
        <v>22</v>
      </c>
      <c r="B24" s="16" t="str">
        <f>"9784794974143"</f>
        <v>9784794974143</v>
      </c>
      <c r="C24" s="16" t="s">
        <v>270</v>
      </c>
      <c r="D24" s="16" t="s">
        <v>288</v>
      </c>
      <c r="E24" s="16" t="s">
        <v>36</v>
      </c>
      <c r="F24" s="16" t="s">
        <v>23</v>
      </c>
      <c r="G24" s="17">
        <v>45378</v>
      </c>
      <c r="H24" s="16">
        <v>1800</v>
      </c>
    </row>
    <row r="25" spans="1:8" s="5" customFormat="1" ht="14.25" customHeight="1" x14ac:dyDescent="0.4">
      <c r="A25" s="22">
        <v>23</v>
      </c>
      <c r="B25" s="16" t="str">
        <f>"9784262130484"</f>
        <v>9784262130484</v>
      </c>
      <c r="C25" s="16" t="s">
        <v>253</v>
      </c>
      <c r="D25" s="16" t="s">
        <v>259</v>
      </c>
      <c r="E25" s="16" t="s">
        <v>260</v>
      </c>
      <c r="F25" s="16" t="s">
        <v>39</v>
      </c>
      <c r="G25" s="17">
        <v>43873</v>
      </c>
      <c r="H25" s="16">
        <v>1100</v>
      </c>
    </row>
    <row r="26" spans="1:8" s="5" customFormat="1" ht="14.25" customHeight="1" x14ac:dyDescent="0.4">
      <c r="A26" s="22">
        <v>24</v>
      </c>
      <c r="B26" s="16" t="str">
        <f>"9784575245677"</f>
        <v>9784575245677</v>
      </c>
      <c r="C26" s="16" t="s">
        <v>37</v>
      </c>
      <c r="D26" s="16" t="s">
        <v>38</v>
      </c>
      <c r="E26" s="16" t="s">
        <v>24</v>
      </c>
      <c r="F26" s="16" t="s">
        <v>13</v>
      </c>
      <c r="G26" s="17">
        <v>44853</v>
      </c>
      <c r="H26" s="16">
        <v>1400</v>
      </c>
    </row>
    <row r="27" spans="1:8" s="5" customFormat="1" ht="14.25" customHeight="1" x14ac:dyDescent="0.4">
      <c r="A27" s="22">
        <v>25</v>
      </c>
      <c r="B27" s="16" t="str">
        <f>"9784642059961"</f>
        <v>9784642059961</v>
      </c>
      <c r="C27" s="16" t="s">
        <v>373</v>
      </c>
      <c r="D27" s="16" t="s">
        <v>374</v>
      </c>
      <c r="E27" s="16" t="s">
        <v>372</v>
      </c>
      <c r="F27" s="16" t="s">
        <v>13</v>
      </c>
      <c r="G27" s="17">
        <v>45436</v>
      </c>
      <c r="H27" s="16">
        <v>1700</v>
      </c>
    </row>
    <row r="28" spans="1:8" s="5" customFormat="1" ht="14.25" customHeight="1" x14ac:dyDescent="0.4">
      <c r="A28" s="22">
        <v>26</v>
      </c>
      <c r="B28" s="16" t="str">
        <f>"9784255013015"</f>
        <v>9784255013015</v>
      </c>
      <c r="C28" s="16" t="s">
        <v>251</v>
      </c>
      <c r="D28" s="16" t="s">
        <v>257</v>
      </c>
      <c r="E28" s="16" t="s">
        <v>73</v>
      </c>
      <c r="F28" s="16" t="s">
        <v>23</v>
      </c>
      <c r="G28" s="17">
        <v>44749</v>
      </c>
      <c r="H28" s="16">
        <v>1620</v>
      </c>
    </row>
    <row r="29" spans="1:8" s="5" customFormat="1" ht="14.25" customHeight="1" x14ac:dyDescent="0.4">
      <c r="A29" s="22">
        <v>27</v>
      </c>
      <c r="B29" s="16" t="str">
        <f>"9784163915968"</f>
        <v>9784163915968</v>
      </c>
      <c r="C29" s="16" t="s">
        <v>375</v>
      </c>
      <c r="D29" s="16" t="s">
        <v>376</v>
      </c>
      <c r="E29" s="16" t="s">
        <v>16</v>
      </c>
      <c r="F29" s="16" t="s">
        <v>35</v>
      </c>
      <c r="G29" s="17">
        <v>44816</v>
      </c>
      <c r="H29" s="16">
        <v>3400</v>
      </c>
    </row>
    <row r="30" spans="1:8" s="5" customFormat="1" ht="14.25" customHeight="1" x14ac:dyDescent="0.4">
      <c r="A30" s="22">
        <v>28</v>
      </c>
      <c r="B30" s="16" t="str">
        <f>"9784868010074"</f>
        <v>9784868010074</v>
      </c>
      <c r="C30" s="16" t="s">
        <v>377</v>
      </c>
      <c r="D30" s="16" t="s">
        <v>378</v>
      </c>
      <c r="E30" s="16" t="s">
        <v>41</v>
      </c>
      <c r="F30" s="16" t="s">
        <v>23</v>
      </c>
      <c r="G30" s="17">
        <v>45412</v>
      </c>
      <c r="H30" s="16">
        <v>2273</v>
      </c>
    </row>
    <row r="31" spans="1:8" s="5" customFormat="1" ht="14.25" customHeight="1" x14ac:dyDescent="0.4">
      <c r="A31" s="22">
        <v>29</v>
      </c>
      <c r="B31" s="16" t="str">
        <f>"9784864108454"</f>
        <v>9784864108454</v>
      </c>
      <c r="C31" s="16" t="s">
        <v>40</v>
      </c>
      <c r="D31" s="16" t="s">
        <v>38</v>
      </c>
      <c r="E31" s="16" t="s">
        <v>41</v>
      </c>
      <c r="F31" s="16" t="s">
        <v>13</v>
      </c>
      <c r="G31" s="17">
        <v>44403</v>
      </c>
      <c r="H31" s="16">
        <v>1273</v>
      </c>
    </row>
    <row r="32" spans="1:8" s="5" customFormat="1" ht="14.25" customHeight="1" x14ac:dyDescent="0.4">
      <c r="A32" s="22">
        <v>30</v>
      </c>
      <c r="B32" s="16" t="str">
        <f>"9784560090916"</f>
        <v>9784560090916</v>
      </c>
      <c r="C32" s="16" t="s">
        <v>379</v>
      </c>
      <c r="D32" s="16" t="s">
        <v>380</v>
      </c>
      <c r="E32" s="16" t="s">
        <v>115</v>
      </c>
      <c r="F32" s="16" t="s">
        <v>14</v>
      </c>
      <c r="G32" s="17">
        <v>45384</v>
      </c>
      <c r="H32" s="16">
        <v>2500</v>
      </c>
    </row>
    <row r="33" spans="1:8" s="5" customFormat="1" ht="14.25" customHeight="1" x14ac:dyDescent="0.4">
      <c r="A33" s="22">
        <v>31</v>
      </c>
      <c r="B33" s="16" t="str">
        <f>"9784863856240"</f>
        <v>9784863856240</v>
      </c>
      <c r="C33" s="16" t="s">
        <v>381</v>
      </c>
      <c r="D33" s="16" t="s">
        <v>382</v>
      </c>
      <c r="E33" s="16" t="s">
        <v>295</v>
      </c>
      <c r="F33" s="16" t="s">
        <v>303</v>
      </c>
      <c r="G33" s="17">
        <v>45407</v>
      </c>
      <c r="H33" s="16">
        <v>2200</v>
      </c>
    </row>
    <row r="34" spans="1:8" s="5" customFormat="1" ht="14.25" customHeight="1" x14ac:dyDescent="0.4">
      <c r="A34" s="22">
        <v>32</v>
      </c>
      <c r="B34" s="16" t="str">
        <f>"9784299049315"</f>
        <v>9784299049315</v>
      </c>
      <c r="C34" s="16" t="s">
        <v>145</v>
      </c>
      <c r="D34" s="16" t="s">
        <v>146</v>
      </c>
      <c r="E34" s="16" t="s">
        <v>21</v>
      </c>
      <c r="F34" s="16" t="s">
        <v>13</v>
      </c>
      <c r="G34" s="17">
        <v>45300</v>
      </c>
      <c r="H34" s="16">
        <v>1500</v>
      </c>
    </row>
    <row r="35" spans="1:8" s="5" customFormat="1" ht="14.25" customHeight="1" x14ac:dyDescent="0.4">
      <c r="A35" s="22">
        <v>33</v>
      </c>
      <c r="B35" s="16" t="str">
        <f>"9784065326800"</f>
        <v>9784065326800</v>
      </c>
      <c r="C35" s="16" t="s">
        <v>198</v>
      </c>
      <c r="D35" s="16" t="s">
        <v>196</v>
      </c>
      <c r="E35" s="16" t="s">
        <v>19</v>
      </c>
      <c r="F35" s="16" t="s">
        <v>13</v>
      </c>
      <c r="G35" s="17">
        <v>45146</v>
      </c>
      <c r="H35" s="16">
        <v>2300</v>
      </c>
    </row>
    <row r="36" spans="1:8" s="5" customFormat="1" ht="14.25" customHeight="1" x14ac:dyDescent="0.4">
      <c r="A36" s="22">
        <v>34</v>
      </c>
      <c r="B36" s="16" t="str">
        <f>"9784152100641"</f>
        <v>9784152100641</v>
      </c>
      <c r="C36" s="16" t="s">
        <v>279</v>
      </c>
      <c r="D36" s="16" t="s">
        <v>296</v>
      </c>
      <c r="E36" s="16" t="s">
        <v>17</v>
      </c>
      <c r="F36" s="16" t="s">
        <v>13</v>
      </c>
      <c r="G36" s="17">
        <v>44517</v>
      </c>
      <c r="H36" s="16">
        <v>1900</v>
      </c>
    </row>
    <row r="37" spans="1:8" s="5" customFormat="1" ht="14.25" customHeight="1" x14ac:dyDescent="0.4">
      <c r="A37" s="22">
        <v>35</v>
      </c>
      <c r="B37" s="16" t="str">
        <f>"9784794974112"</f>
        <v>9784794974112</v>
      </c>
      <c r="C37" s="16" t="s">
        <v>252</v>
      </c>
      <c r="D37" s="16" t="s">
        <v>258</v>
      </c>
      <c r="E37" s="16" t="s">
        <v>36</v>
      </c>
      <c r="F37" s="16" t="s">
        <v>23</v>
      </c>
      <c r="G37" s="17">
        <v>45349</v>
      </c>
      <c r="H37" s="16">
        <v>1600</v>
      </c>
    </row>
    <row r="38" spans="1:8" s="5" customFormat="1" ht="14.25" customHeight="1" x14ac:dyDescent="0.4">
      <c r="A38" s="22">
        <v>36</v>
      </c>
      <c r="B38" s="16" t="str">
        <f>"9784582769685"</f>
        <v>9784582769685</v>
      </c>
      <c r="C38" s="16" t="s">
        <v>383</v>
      </c>
      <c r="D38" s="16" t="s">
        <v>384</v>
      </c>
      <c r="E38" s="16" t="s">
        <v>31</v>
      </c>
      <c r="F38" s="16" t="s">
        <v>23</v>
      </c>
      <c r="G38" s="17">
        <v>45420</v>
      </c>
      <c r="H38" s="16">
        <v>1700</v>
      </c>
    </row>
    <row r="39" spans="1:8" s="5" customFormat="1" ht="14.25" customHeight="1" x14ac:dyDescent="0.4">
      <c r="A39" s="22">
        <v>37</v>
      </c>
      <c r="B39" s="16" t="str">
        <f>"9784334102036"</f>
        <v>9784334102036</v>
      </c>
      <c r="C39" s="16" t="s">
        <v>148</v>
      </c>
      <c r="D39" s="16" t="s">
        <v>149</v>
      </c>
      <c r="E39" s="16" t="s">
        <v>26</v>
      </c>
      <c r="F39" s="16" t="s">
        <v>23</v>
      </c>
      <c r="G39" s="17">
        <v>45315</v>
      </c>
      <c r="H39" s="16">
        <v>1600</v>
      </c>
    </row>
    <row r="40" spans="1:8" s="5" customFormat="1" ht="14.25" customHeight="1" x14ac:dyDescent="0.4">
      <c r="A40" s="22">
        <v>38</v>
      </c>
      <c r="B40" s="16" t="str">
        <f>"9784816710148"</f>
        <v>9784816710148</v>
      </c>
      <c r="C40" s="16" t="s">
        <v>385</v>
      </c>
      <c r="D40" s="16" t="s">
        <v>386</v>
      </c>
      <c r="E40" s="16" t="s">
        <v>387</v>
      </c>
      <c r="F40" s="16" t="s">
        <v>23</v>
      </c>
      <c r="G40" s="17">
        <v>45404</v>
      </c>
      <c r="H40" s="16">
        <v>1600</v>
      </c>
    </row>
    <row r="41" spans="1:8" s="5" customFormat="1" ht="14.25" customHeight="1" x14ac:dyDescent="0.4">
      <c r="A41" s="22">
        <v>39</v>
      </c>
      <c r="B41" s="16" t="str">
        <f>"9784334102890"</f>
        <v>9784334102890</v>
      </c>
      <c r="C41" s="16" t="s">
        <v>388</v>
      </c>
      <c r="D41" s="16" t="s">
        <v>358</v>
      </c>
      <c r="E41" s="16" t="s">
        <v>26</v>
      </c>
      <c r="F41" s="16" t="s">
        <v>23</v>
      </c>
      <c r="G41" s="17">
        <v>45434</v>
      </c>
      <c r="H41" s="16">
        <v>1700</v>
      </c>
    </row>
    <row r="42" spans="1:8" s="5" customFormat="1" ht="14.25" customHeight="1" x14ac:dyDescent="0.4">
      <c r="A42" s="22">
        <v>40</v>
      </c>
      <c r="B42" s="16" t="str">
        <f>"9784103555117"</f>
        <v>9784103555117</v>
      </c>
      <c r="C42" s="16" t="s">
        <v>142</v>
      </c>
      <c r="D42" s="16" t="s">
        <v>143</v>
      </c>
      <c r="E42" s="16" t="s">
        <v>9</v>
      </c>
      <c r="F42" s="16" t="s">
        <v>13</v>
      </c>
      <c r="G42" s="17">
        <v>45307</v>
      </c>
      <c r="H42" s="16">
        <v>1700</v>
      </c>
    </row>
    <row r="43" spans="1:8" s="5" customFormat="1" ht="14.25" customHeight="1" x14ac:dyDescent="0.4">
      <c r="A43" s="22">
        <v>41</v>
      </c>
      <c r="B43" s="16" t="str">
        <f>"9784140819623"</f>
        <v>9784140819623</v>
      </c>
      <c r="C43" s="16" t="s">
        <v>389</v>
      </c>
      <c r="D43" s="16" t="s">
        <v>390</v>
      </c>
      <c r="E43" s="16" t="s">
        <v>30</v>
      </c>
      <c r="F43" s="16" t="s">
        <v>14</v>
      </c>
      <c r="G43" s="17">
        <v>45433</v>
      </c>
      <c r="H43" s="16">
        <v>2400</v>
      </c>
    </row>
    <row r="44" spans="1:8" s="5" customFormat="1" ht="14.25" customHeight="1" x14ac:dyDescent="0.4">
      <c r="A44" s="22">
        <v>42</v>
      </c>
      <c r="B44" s="16" t="str">
        <f>"9784140819616"</f>
        <v>9784140819616</v>
      </c>
      <c r="C44" s="16" t="s">
        <v>391</v>
      </c>
      <c r="D44" s="16" t="s">
        <v>390</v>
      </c>
      <c r="E44" s="16" t="s">
        <v>30</v>
      </c>
      <c r="F44" s="16" t="s">
        <v>14</v>
      </c>
      <c r="G44" s="17">
        <v>45433</v>
      </c>
      <c r="H44" s="16">
        <v>2400</v>
      </c>
    </row>
    <row r="45" spans="1:8" s="5" customFormat="1" ht="14.25" customHeight="1" x14ac:dyDescent="0.4">
      <c r="A45" s="22">
        <v>43</v>
      </c>
      <c r="B45" s="16" t="str">
        <f>"9784562074112"</f>
        <v>9784562074112</v>
      </c>
      <c r="C45" s="16" t="s">
        <v>392</v>
      </c>
      <c r="D45" s="16" t="s">
        <v>393</v>
      </c>
      <c r="E45" s="16" t="s">
        <v>394</v>
      </c>
      <c r="F45" s="16" t="s">
        <v>23</v>
      </c>
      <c r="G45" s="17">
        <v>45439</v>
      </c>
      <c r="H45" s="16">
        <v>2000</v>
      </c>
    </row>
    <row r="46" spans="1:8" s="5" customFormat="1" ht="14.25" customHeight="1" x14ac:dyDescent="0.4">
      <c r="A46" s="22">
        <v>44</v>
      </c>
      <c r="B46" s="16" t="str">
        <f>"9784130830850"</f>
        <v>9784130830850</v>
      </c>
      <c r="C46" s="16" t="s">
        <v>395</v>
      </c>
      <c r="D46" s="16" t="s">
        <v>396</v>
      </c>
      <c r="E46" s="16" t="s">
        <v>219</v>
      </c>
      <c r="F46" s="16" t="s">
        <v>397</v>
      </c>
      <c r="G46" s="17">
        <v>45383</v>
      </c>
      <c r="H46" s="16">
        <v>3900</v>
      </c>
    </row>
    <row r="47" spans="1:8" s="5" customFormat="1" ht="14.25" customHeight="1" x14ac:dyDescent="0.4">
      <c r="A47" s="22">
        <v>45</v>
      </c>
      <c r="B47" s="16" t="str">
        <f>"9784103553113"</f>
        <v>9784103553113</v>
      </c>
      <c r="C47" s="16" t="s">
        <v>42</v>
      </c>
      <c r="D47" s="16" t="s">
        <v>34</v>
      </c>
      <c r="E47" s="16" t="s">
        <v>9</v>
      </c>
      <c r="F47" s="16" t="s">
        <v>13</v>
      </c>
      <c r="G47" s="17">
        <v>45216</v>
      </c>
      <c r="H47" s="16">
        <v>1600</v>
      </c>
    </row>
    <row r="48" spans="1:8" s="5" customFormat="1" ht="14.25" customHeight="1" x14ac:dyDescent="0.4">
      <c r="A48" s="22">
        <v>46</v>
      </c>
      <c r="B48" s="16" t="str">
        <f>"9784164010068"</f>
        <v>9784164010068</v>
      </c>
      <c r="C48" s="16" t="s">
        <v>193</v>
      </c>
      <c r="D48" s="16" t="s">
        <v>183</v>
      </c>
      <c r="E48" s="16" t="s">
        <v>194</v>
      </c>
      <c r="F48" s="16" t="s">
        <v>13</v>
      </c>
      <c r="G48" s="17">
        <v>45226</v>
      </c>
      <c r="H48" s="16">
        <v>1700</v>
      </c>
    </row>
    <row r="49" spans="1:8" s="5" customFormat="1" ht="14.25" customHeight="1" x14ac:dyDescent="0.4">
      <c r="A49" s="22">
        <v>47</v>
      </c>
      <c r="B49" s="16" t="str">
        <f>"9784041147344"</f>
        <v>9784041147344</v>
      </c>
      <c r="C49" s="16" t="s">
        <v>398</v>
      </c>
      <c r="D49" s="16" t="s">
        <v>306</v>
      </c>
      <c r="E49" s="16" t="s">
        <v>27</v>
      </c>
      <c r="F49" s="16" t="s">
        <v>13</v>
      </c>
      <c r="G49" s="17">
        <v>45433</v>
      </c>
      <c r="H49" s="16">
        <v>1500</v>
      </c>
    </row>
    <row r="50" spans="1:8" s="5" customFormat="1" ht="14.25" customHeight="1" x14ac:dyDescent="0.4">
      <c r="A50" s="22">
        <v>48</v>
      </c>
      <c r="B50" s="16" t="str">
        <f>"9784065345986"</f>
        <v>9784065345986</v>
      </c>
      <c r="C50" s="16" t="s">
        <v>199</v>
      </c>
      <c r="D50" s="16" t="s">
        <v>200</v>
      </c>
      <c r="E50" s="16" t="s">
        <v>19</v>
      </c>
      <c r="F50" s="16" t="s">
        <v>14</v>
      </c>
      <c r="G50" s="17">
        <v>45337</v>
      </c>
      <c r="H50" s="16">
        <v>2000</v>
      </c>
    </row>
    <row r="51" spans="1:8" s="5" customFormat="1" ht="14.25" customHeight="1" x14ac:dyDescent="0.4">
      <c r="A51" s="22">
        <v>49</v>
      </c>
      <c r="B51" s="16" t="str">
        <f>"9784065292686"</f>
        <v>9784065292686</v>
      </c>
      <c r="C51" s="16" t="s">
        <v>399</v>
      </c>
      <c r="D51" s="16" t="s">
        <v>400</v>
      </c>
      <c r="E51" s="16" t="s">
        <v>19</v>
      </c>
      <c r="F51" s="16" t="s">
        <v>13</v>
      </c>
      <c r="G51" s="17">
        <v>44811</v>
      </c>
      <c r="H51" s="16">
        <v>1600</v>
      </c>
    </row>
    <row r="52" spans="1:8" s="5" customFormat="1" ht="14.25" customHeight="1" x14ac:dyDescent="0.4">
      <c r="A52" s="22">
        <v>50</v>
      </c>
      <c r="B52" s="16" t="str">
        <f>"9784863856011"</f>
        <v>9784863856011</v>
      </c>
      <c r="C52" s="16" t="s">
        <v>281</v>
      </c>
      <c r="D52" s="16" t="s">
        <v>299</v>
      </c>
      <c r="E52" s="16" t="s">
        <v>295</v>
      </c>
      <c r="F52" s="16" t="s">
        <v>23</v>
      </c>
      <c r="G52" s="17">
        <v>45286</v>
      </c>
      <c r="H52" s="16">
        <v>2300</v>
      </c>
    </row>
    <row r="53" spans="1:8" s="5" customFormat="1" ht="14.25" customHeight="1" x14ac:dyDescent="0.4">
      <c r="A53" s="22">
        <v>51</v>
      </c>
      <c r="B53" s="16" t="str">
        <f>"9784620108629"</f>
        <v>9784620108629</v>
      </c>
      <c r="C53" s="16" t="s">
        <v>191</v>
      </c>
      <c r="D53" s="16" t="s">
        <v>182</v>
      </c>
      <c r="E53" s="16" t="s">
        <v>192</v>
      </c>
      <c r="F53" s="16" t="s">
        <v>13</v>
      </c>
      <c r="G53" s="17">
        <v>44988</v>
      </c>
      <c r="H53" s="16">
        <v>1800</v>
      </c>
    </row>
    <row r="54" spans="1:8" s="5" customFormat="1" ht="14.25" customHeight="1" x14ac:dyDescent="0.4">
      <c r="A54" s="22">
        <v>52</v>
      </c>
      <c r="B54" s="16" t="str">
        <f>"9784622096931"</f>
        <v>9784622096931</v>
      </c>
      <c r="C54" s="16" t="s">
        <v>277</v>
      </c>
      <c r="D54" s="16" t="s">
        <v>220</v>
      </c>
      <c r="E54" s="16" t="s">
        <v>189</v>
      </c>
      <c r="F54" s="16" t="s">
        <v>35</v>
      </c>
      <c r="G54" s="17">
        <v>45400</v>
      </c>
      <c r="H54" s="16">
        <v>5000</v>
      </c>
    </row>
    <row r="55" spans="1:8" s="5" customFormat="1" ht="14.25" customHeight="1" x14ac:dyDescent="0.4">
      <c r="A55" s="22">
        <v>53</v>
      </c>
      <c r="B55" s="16" t="str">
        <f>"9784478117514"</f>
        <v>9784478117514</v>
      </c>
      <c r="C55" s="16" t="s">
        <v>276</v>
      </c>
      <c r="D55" s="16" t="s">
        <v>293</v>
      </c>
      <c r="E55" s="16" t="s">
        <v>125</v>
      </c>
      <c r="F55" s="16" t="s">
        <v>302</v>
      </c>
      <c r="G55" s="17">
        <v>45200</v>
      </c>
      <c r="H55" s="16">
        <v>1900</v>
      </c>
    </row>
    <row r="56" spans="1:8" s="5" customFormat="1" ht="14.25" customHeight="1" x14ac:dyDescent="0.4">
      <c r="A56" s="22">
        <v>54</v>
      </c>
      <c r="B56" s="16" t="str">
        <f>"9784634152441"</f>
        <v>9784634152441</v>
      </c>
      <c r="C56" s="16" t="s">
        <v>401</v>
      </c>
      <c r="D56" s="16" t="s">
        <v>402</v>
      </c>
      <c r="E56" s="16" t="s">
        <v>403</v>
      </c>
      <c r="F56" s="16" t="s">
        <v>39</v>
      </c>
      <c r="G56" s="17">
        <v>45405</v>
      </c>
      <c r="H56" s="16">
        <v>2000</v>
      </c>
    </row>
    <row r="57" spans="1:8" s="5" customFormat="1" ht="14.25" customHeight="1" x14ac:dyDescent="0.4">
      <c r="A57" s="22">
        <v>55</v>
      </c>
      <c r="B57" s="16" t="str">
        <f>"9784794812636"</f>
        <v>9784794812636</v>
      </c>
      <c r="C57" s="16" t="s">
        <v>404</v>
      </c>
      <c r="D57" s="16" t="s">
        <v>405</v>
      </c>
      <c r="E57" s="16" t="s">
        <v>406</v>
      </c>
      <c r="F57" s="16" t="s">
        <v>397</v>
      </c>
      <c r="G57" s="17">
        <v>45412</v>
      </c>
      <c r="H57" s="16">
        <v>2200</v>
      </c>
    </row>
    <row r="58" spans="1:8" s="5" customFormat="1" ht="14.25" customHeight="1" x14ac:dyDescent="0.4">
      <c r="A58" s="22">
        <v>56</v>
      </c>
      <c r="B58" s="16" t="str">
        <f>"9784750518329"</f>
        <v>9784750518329</v>
      </c>
      <c r="C58" s="16" t="s">
        <v>407</v>
      </c>
      <c r="D58" s="16" t="s">
        <v>408</v>
      </c>
      <c r="E58" s="16" t="s">
        <v>409</v>
      </c>
      <c r="F58" s="16" t="s">
        <v>23</v>
      </c>
      <c r="G58" s="17">
        <v>45421</v>
      </c>
      <c r="H58" s="16">
        <v>1600</v>
      </c>
    </row>
    <row r="59" spans="1:8" s="5" customFormat="1" ht="14.25" customHeight="1" x14ac:dyDescent="0.4">
      <c r="A59" s="22">
        <v>57</v>
      </c>
      <c r="B59" s="16" t="str">
        <f>"9784788623996"</f>
        <v>9784788623996</v>
      </c>
      <c r="C59" s="16" t="s">
        <v>254</v>
      </c>
      <c r="D59" s="16" t="s">
        <v>261</v>
      </c>
      <c r="E59" s="16" t="s">
        <v>262</v>
      </c>
      <c r="F59" s="16" t="s">
        <v>74</v>
      </c>
      <c r="G59" s="17">
        <v>45306</v>
      </c>
      <c r="H59" s="16">
        <v>1600</v>
      </c>
    </row>
    <row r="60" spans="1:8" s="5" customFormat="1" ht="14.25" customHeight="1" x14ac:dyDescent="0.4">
      <c r="A60" s="22">
        <v>58</v>
      </c>
      <c r="B60" s="16" t="str">
        <f>"9784775402986"</f>
        <v>9784775402986</v>
      </c>
      <c r="C60" s="16" t="s">
        <v>282</v>
      </c>
      <c r="D60" s="16" t="s">
        <v>300</v>
      </c>
      <c r="E60" s="16" t="s">
        <v>301</v>
      </c>
      <c r="F60" s="16" t="s">
        <v>35</v>
      </c>
      <c r="G60" s="17">
        <v>45377</v>
      </c>
      <c r="H60" s="16">
        <v>2400</v>
      </c>
    </row>
    <row r="61" spans="1:8" s="5" customFormat="1" ht="14.25" customHeight="1" x14ac:dyDescent="0.4">
      <c r="A61" s="22">
        <v>59</v>
      </c>
      <c r="B61" s="16" t="str">
        <f>"9784884186364"</f>
        <v>9784884186364</v>
      </c>
      <c r="C61" s="16" t="s">
        <v>410</v>
      </c>
      <c r="D61" s="16"/>
      <c r="E61" s="16" t="s">
        <v>297</v>
      </c>
      <c r="F61" s="16" t="s">
        <v>74</v>
      </c>
      <c r="G61" s="17">
        <v>45432</v>
      </c>
      <c r="H61" s="16">
        <v>1000</v>
      </c>
    </row>
    <row r="62" spans="1:8" s="5" customFormat="1" ht="14.25" customHeight="1" x14ac:dyDescent="0.4">
      <c r="A62" s="22">
        <v>60</v>
      </c>
      <c r="B62" s="16" t="str">
        <f>"9784480017963"</f>
        <v>9784480017963</v>
      </c>
      <c r="C62" s="16" t="s">
        <v>269</v>
      </c>
      <c r="D62" s="16" t="s">
        <v>287</v>
      </c>
      <c r="E62" s="16" t="s">
        <v>10</v>
      </c>
      <c r="F62" s="16" t="s">
        <v>23</v>
      </c>
      <c r="G62" s="17">
        <v>45399</v>
      </c>
      <c r="H62" s="16">
        <v>2000</v>
      </c>
    </row>
    <row r="63" spans="1:8" s="5" customFormat="1" ht="14.25" customHeight="1" x14ac:dyDescent="0.4">
      <c r="A63" s="22">
        <v>61</v>
      </c>
      <c r="B63" s="16" t="str">
        <f>"9784874247891"</f>
        <v>9784874247891</v>
      </c>
      <c r="C63" s="16" t="s">
        <v>411</v>
      </c>
      <c r="D63" s="16" t="s">
        <v>412</v>
      </c>
      <c r="E63" s="16" t="s">
        <v>413</v>
      </c>
      <c r="F63" s="16" t="s">
        <v>184</v>
      </c>
      <c r="G63" s="17">
        <v>43574</v>
      </c>
      <c r="H63" s="16">
        <v>1800</v>
      </c>
    </row>
    <row r="64" spans="1:8" s="5" customFormat="1" ht="14.25" customHeight="1" x14ac:dyDescent="0.4">
      <c r="A64" s="22">
        <v>62</v>
      </c>
      <c r="B64" s="16" t="str">
        <f>"9784327384876"</f>
        <v>9784327384876</v>
      </c>
      <c r="C64" s="16" t="s">
        <v>414</v>
      </c>
      <c r="D64" s="16" t="s">
        <v>415</v>
      </c>
      <c r="E64" s="16" t="s">
        <v>416</v>
      </c>
      <c r="F64" s="16" t="s">
        <v>184</v>
      </c>
      <c r="G64" s="17">
        <v>44797</v>
      </c>
      <c r="H64" s="16">
        <v>1500</v>
      </c>
    </row>
    <row r="65" spans="1:8" s="5" customFormat="1" ht="14.25" customHeight="1" x14ac:dyDescent="0.4">
      <c r="A65" s="22">
        <v>63</v>
      </c>
      <c r="B65" s="16" t="str">
        <f>"9784295008897"</f>
        <v>9784295008897</v>
      </c>
      <c r="C65" s="16" t="s">
        <v>417</v>
      </c>
      <c r="D65" s="16" t="s">
        <v>418</v>
      </c>
      <c r="E65" s="16" t="s">
        <v>197</v>
      </c>
      <c r="F65" s="16" t="s">
        <v>28</v>
      </c>
      <c r="G65" s="17">
        <v>43994</v>
      </c>
      <c r="H65" s="16">
        <v>1800</v>
      </c>
    </row>
    <row r="66" spans="1:8" s="5" customFormat="1" ht="14.25" customHeight="1" x14ac:dyDescent="0.4">
      <c r="A66" s="22">
        <v>64</v>
      </c>
      <c r="B66" s="16" t="str">
        <f>"9784163913629"</f>
        <v>9784163913629</v>
      </c>
      <c r="C66" s="16" t="s">
        <v>272</v>
      </c>
      <c r="D66" s="16" t="s">
        <v>289</v>
      </c>
      <c r="E66" s="16" t="s">
        <v>16</v>
      </c>
      <c r="F66" s="16" t="s">
        <v>23</v>
      </c>
      <c r="G66" s="17">
        <v>44755</v>
      </c>
      <c r="H66" s="16">
        <v>2200</v>
      </c>
    </row>
    <row r="67" spans="1:8" s="5" customFormat="1" ht="14.25" customHeight="1" x14ac:dyDescent="0.4">
      <c r="A67" s="22">
        <v>65</v>
      </c>
      <c r="B67" s="16" t="str">
        <f>"9784295015550"</f>
        <v>9784295015550</v>
      </c>
      <c r="C67" s="16" t="s">
        <v>419</v>
      </c>
      <c r="D67" s="16" t="s">
        <v>420</v>
      </c>
      <c r="E67" s="16" t="s">
        <v>197</v>
      </c>
      <c r="F67" s="16" t="s">
        <v>28</v>
      </c>
      <c r="G67" s="17">
        <v>44889</v>
      </c>
      <c r="H67" s="16">
        <v>1800</v>
      </c>
    </row>
    <row r="68" spans="1:8" s="5" customFormat="1" ht="14.25" customHeight="1" x14ac:dyDescent="0.4">
      <c r="A68" s="22">
        <v>66</v>
      </c>
      <c r="B68" s="16" t="str">
        <f>"9784760155569"</f>
        <v>9784760155569</v>
      </c>
      <c r="C68" s="16" t="s">
        <v>150</v>
      </c>
      <c r="D68" s="16" t="s">
        <v>151</v>
      </c>
      <c r="E68" s="16" t="s">
        <v>152</v>
      </c>
      <c r="F68" s="16" t="s">
        <v>23</v>
      </c>
      <c r="G68" s="17">
        <v>45303</v>
      </c>
      <c r="H68" s="16">
        <v>1800</v>
      </c>
    </row>
    <row r="69" spans="1:8" s="5" customFormat="1" ht="14.25" customHeight="1" x14ac:dyDescent="0.4">
      <c r="A69" s="22">
        <v>67</v>
      </c>
      <c r="B69" s="16" t="str">
        <f>"9784152102751"</f>
        <v>9784152102751</v>
      </c>
      <c r="C69" s="16" t="s">
        <v>421</v>
      </c>
      <c r="D69" s="16" t="s">
        <v>296</v>
      </c>
      <c r="E69" s="16" t="s">
        <v>17</v>
      </c>
      <c r="F69" s="16" t="s">
        <v>13</v>
      </c>
      <c r="G69" s="17">
        <v>45218</v>
      </c>
      <c r="H69" s="16">
        <v>1900</v>
      </c>
    </row>
    <row r="70" spans="1:8" s="5" customFormat="1" ht="14.25" customHeight="1" x14ac:dyDescent="0.4">
      <c r="A70" s="22">
        <v>68</v>
      </c>
      <c r="B70" s="16" t="str">
        <f>"9784479394198"</f>
        <v>9784479394198</v>
      </c>
      <c r="C70" s="16" t="s">
        <v>201</v>
      </c>
      <c r="D70" s="16" t="s">
        <v>202</v>
      </c>
      <c r="E70" s="16" t="s">
        <v>76</v>
      </c>
      <c r="F70" s="16" t="s">
        <v>23</v>
      </c>
      <c r="G70" s="17">
        <v>45313</v>
      </c>
      <c r="H70" s="16">
        <v>1600</v>
      </c>
    </row>
    <row r="71" spans="1:8" s="5" customFormat="1" ht="14.25" customHeight="1" x14ac:dyDescent="0.4">
      <c r="A71" s="22">
        <v>69</v>
      </c>
      <c r="B71" s="16" t="str">
        <f>"9784065351987"</f>
        <v>9784065351987</v>
      </c>
      <c r="C71" s="16" t="s">
        <v>271</v>
      </c>
      <c r="D71" s="16" t="s">
        <v>196</v>
      </c>
      <c r="E71" s="16" t="s">
        <v>19</v>
      </c>
      <c r="F71" s="16" t="s">
        <v>13</v>
      </c>
      <c r="G71" s="17">
        <v>45398</v>
      </c>
      <c r="H71" s="16">
        <v>2300</v>
      </c>
    </row>
    <row r="72" spans="1:8" s="5" customFormat="1" ht="14.25" customHeight="1" x14ac:dyDescent="0.4">
      <c r="A72" s="22">
        <v>70</v>
      </c>
      <c r="B72" s="16" t="str">
        <f>"9784065306796"</f>
        <v>9784065306796</v>
      </c>
      <c r="C72" s="16" t="s">
        <v>422</v>
      </c>
      <c r="D72" s="16" t="s">
        <v>423</v>
      </c>
      <c r="E72" s="16" t="s">
        <v>19</v>
      </c>
      <c r="F72" s="16" t="s">
        <v>23</v>
      </c>
      <c r="G72" s="17">
        <v>44911</v>
      </c>
      <c r="H72" s="16">
        <v>1800</v>
      </c>
    </row>
    <row r="73" spans="1:8" s="5" customFormat="1" ht="14.25" customHeight="1" x14ac:dyDescent="0.4">
      <c r="A73" s="22">
        <v>71</v>
      </c>
      <c r="B73" s="16" t="str">
        <f>"9784022631305"</f>
        <v>9784022631305</v>
      </c>
      <c r="C73" s="16" t="s">
        <v>71</v>
      </c>
      <c r="D73" s="16" t="s">
        <v>72</v>
      </c>
      <c r="E73" s="16" t="s">
        <v>12</v>
      </c>
      <c r="F73" s="16" t="s">
        <v>23</v>
      </c>
      <c r="G73" s="17">
        <v>45271</v>
      </c>
      <c r="H73" s="16">
        <v>1800</v>
      </c>
    </row>
    <row r="74" spans="1:8" s="5" customFormat="1" ht="14.25" customHeight="1" x14ac:dyDescent="0.4">
      <c r="A74" s="22">
        <v>72</v>
      </c>
      <c r="B74" s="16" t="str">
        <f>"9784791775996"</f>
        <v>9784791775996</v>
      </c>
      <c r="C74" s="16" t="s">
        <v>249</v>
      </c>
      <c r="D74" s="16" t="s">
        <v>256</v>
      </c>
      <c r="E74" s="16" t="s">
        <v>75</v>
      </c>
      <c r="F74" s="16" t="s">
        <v>23</v>
      </c>
      <c r="G74" s="17">
        <v>45336</v>
      </c>
      <c r="H74" s="16">
        <v>1800</v>
      </c>
    </row>
    <row r="75" spans="1:8" s="5" customFormat="1" ht="14.25" customHeight="1" x14ac:dyDescent="0.4">
      <c r="A75" s="22">
        <v>73</v>
      </c>
      <c r="B75" s="16" t="str">
        <f>"9784469269826"</f>
        <v>9784469269826</v>
      </c>
      <c r="C75" s="16" t="s">
        <v>424</v>
      </c>
      <c r="D75" s="16" t="s">
        <v>425</v>
      </c>
      <c r="E75" s="16" t="s">
        <v>426</v>
      </c>
      <c r="F75" s="16" t="s">
        <v>185</v>
      </c>
      <c r="G75" s="17">
        <v>45385</v>
      </c>
      <c r="H75" s="16">
        <v>2000</v>
      </c>
    </row>
    <row r="76" spans="1:8" s="5" customFormat="1" ht="14.25" customHeight="1" x14ac:dyDescent="0.4">
      <c r="A76" s="22">
        <v>74</v>
      </c>
      <c r="B76" s="16" t="str">
        <f>"9784262155401"</f>
        <v>9784262155401</v>
      </c>
      <c r="C76" s="16" t="s">
        <v>427</v>
      </c>
      <c r="D76" s="16" t="s">
        <v>428</v>
      </c>
      <c r="E76" s="16" t="s">
        <v>260</v>
      </c>
      <c r="F76" s="16" t="s">
        <v>39</v>
      </c>
      <c r="G76" s="17">
        <v>43709</v>
      </c>
      <c r="H76" s="16">
        <v>900</v>
      </c>
    </row>
    <row r="77" spans="1:8" s="5" customFormat="1" ht="14.25" customHeight="1" x14ac:dyDescent="0.4">
      <c r="A77" s="22">
        <v>75</v>
      </c>
      <c r="B77" s="16" t="str">
        <f>"9784065356760"</f>
        <v>9784065356760</v>
      </c>
      <c r="C77" s="16" t="s">
        <v>429</v>
      </c>
      <c r="D77" s="16" t="s">
        <v>430</v>
      </c>
      <c r="E77" s="16" t="s">
        <v>19</v>
      </c>
      <c r="F77" s="16" t="s">
        <v>23</v>
      </c>
      <c r="G77" s="17">
        <v>45426</v>
      </c>
      <c r="H77" s="16">
        <v>1800</v>
      </c>
    </row>
    <row r="78" spans="1:8" s="5" customFormat="1" ht="14.25" customHeight="1" x14ac:dyDescent="0.4">
      <c r="A78" s="22">
        <v>76</v>
      </c>
      <c r="B78" s="16" t="str">
        <f>"9784560090909"</f>
        <v>9784560090909</v>
      </c>
      <c r="C78" s="16" t="s">
        <v>431</v>
      </c>
      <c r="D78" s="16" t="s">
        <v>432</v>
      </c>
      <c r="E78" s="16" t="s">
        <v>115</v>
      </c>
      <c r="F78" s="16" t="s">
        <v>14</v>
      </c>
      <c r="G78" s="17">
        <v>45342</v>
      </c>
      <c r="H78" s="16">
        <v>2500</v>
      </c>
    </row>
    <row r="79" spans="1:8" s="5" customFormat="1" ht="14.25" customHeight="1" x14ac:dyDescent="0.4">
      <c r="A79" s="22">
        <v>77</v>
      </c>
      <c r="B79" s="16" t="str">
        <f>"9784384061178"</f>
        <v>9784384061178</v>
      </c>
      <c r="C79" s="16" t="s">
        <v>433</v>
      </c>
      <c r="D79" s="16" t="s">
        <v>434</v>
      </c>
      <c r="E79" s="16" t="s">
        <v>329</v>
      </c>
      <c r="F79" s="16" t="s">
        <v>184</v>
      </c>
      <c r="G79" s="17">
        <v>45408</v>
      </c>
      <c r="H79" s="16">
        <v>2500</v>
      </c>
    </row>
    <row r="80" spans="1:8" s="5" customFormat="1" ht="14.25" customHeight="1" x14ac:dyDescent="0.4">
      <c r="A80" s="22">
        <v>78</v>
      </c>
      <c r="B80" s="16" t="str">
        <f>"9784103534372"</f>
        <v>9784103534372</v>
      </c>
      <c r="C80" s="16" t="s">
        <v>280</v>
      </c>
      <c r="D80" s="16" t="s">
        <v>264</v>
      </c>
      <c r="E80" s="16" t="s">
        <v>9</v>
      </c>
      <c r="F80" s="16" t="s">
        <v>13</v>
      </c>
      <c r="G80" s="17">
        <v>45027</v>
      </c>
      <c r="H80" s="16">
        <v>2700</v>
      </c>
    </row>
    <row r="81" spans="1:8" s="5" customFormat="1" ht="14.25" customHeight="1" x14ac:dyDescent="0.4">
      <c r="A81" s="22">
        <v>79</v>
      </c>
      <c r="B81" s="16" t="str">
        <f>"9784407363647"</f>
        <v>9784407363647</v>
      </c>
      <c r="C81" s="16" t="s">
        <v>435</v>
      </c>
      <c r="D81" s="16" t="s">
        <v>436</v>
      </c>
      <c r="E81" s="16" t="s">
        <v>437</v>
      </c>
      <c r="F81" s="16" t="s">
        <v>39</v>
      </c>
      <c r="G81" s="17">
        <v>45356</v>
      </c>
      <c r="H81" s="16">
        <v>900</v>
      </c>
    </row>
    <row r="82" spans="1:8" s="5" customFormat="1" ht="14.25" customHeight="1" x14ac:dyDescent="0.4">
      <c r="A82" s="22">
        <v>80</v>
      </c>
      <c r="B82" s="16" t="str">
        <f>"9784787904102"</f>
        <v>9784787904102</v>
      </c>
      <c r="C82" s="16" t="s">
        <v>438</v>
      </c>
      <c r="D82" s="16" t="s">
        <v>439</v>
      </c>
      <c r="E82" s="16" t="s">
        <v>440</v>
      </c>
      <c r="F82" s="16" t="s">
        <v>184</v>
      </c>
      <c r="G82" s="17">
        <v>33695</v>
      </c>
      <c r="H82" s="16">
        <v>350</v>
      </c>
    </row>
    <row r="83" spans="1:8" s="5" customFormat="1" ht="14.25" customHeight="1" x14ac:dyDescent="0.4">
      <c r="A83" s="22">
        <v>81</v>
      </c>
      <c r="B83" s="16" t="str">
        <f>"9784305000002"</f>
        <v>9784305000002</v>
      </c>
      <c r="C83" s="16" t="s">
        <v>441</v>
      </c>
      <c r="D83" s="16" t="s">
        <v>442</v>
      </c>
      <c r="E83" s="16" t="s">
        <v>443</v>
      </c>
      <c r="F83" s="16" t="s">
        <v>302</v>
      </c>
      <c r="G83" s="17">
        <v>32143</v>
      </c>
      <c r="H83" s="16">
        <v>380</v>
      </c>
    </row>
    <row r="84" spans="1:8" s="5" customFormat="1" ht="14.25" customHeight="1" x14ac:dyDescent="0.4">
      <c r="A84" s="22">
        <v>82</v>
      </c>
      <c r="B84" s="16" t="str">
        <f>"9784087718614"</f>
        <v>9784087718614</v>
      </c>
      <c r="C84" s="16" t="s">
        <v>444</v>
      </c>
      <c r="D84" s="16" t="s">
        <v>445</v>
      </c>
      <c r="E84" s="16" t="s">
        <v>22</v>
      </c>
      <c r="F84" s="16" t="s">
        <v>13</v>
      </c>
      <c r="G84" s="17">
        <v>45324</v>
      </c>
      <c r="H84" s="16">
        <v>1700</v>
      </c>
    </row>
    <row r="85" spans="1:8" s="5" customFormat="1" ht="14.25" customHeight="1" x14ac:dyDescent="0.4">
      <c r="A85" s="22">
        <v>83</v>
      </c>
      <c r="B85" s="16" t="str">
        <f>"9784844365174"</f>
        <v>9784844365174</v>
      </c>
      <c r="C85" s="16" t="s">
        <v>446</v>
      </c>
      <c r="D85" s="16" t="s">
        <v>447</v>
      </c>
      <c r="E85" s="16" t="s">
        <v>448</v>
      </c>
      <c r="F85" s="16" t="s">
        <v>28</v>
      </c>
      <c r="G85" s="17">
        <v>42222</v>
      </c>
      <c r="H85" s="16">
        <v>2000</v>
      </c>
    </row>
    <row r="86" spans="1:8" s="5" customFormat="1" ht="14.25" customHeight="1" x14ac:dyDescent="0.4">
      <c r="A86" s="22">
        <v>84</v>
      </c>
      <c r="B86" s="16" t="str">
        <f>"9784046054906"</f>
        <v>9784046054906</v>
      </c>
      <c r="C86" s="16" t="s">
        <v>449</v>
      </c>
      <c r="D86" s="16" t="s">
        <v>450</v>
      </c>
      <c r="E86" s="16" t="s">
        <v>27</v>
      </c>
      <c r="F86" s="16" t="s">
        <v>74</v>
      </c>
      <c r="G86" s="17">
        <v>45139</v>
      </c>
      <c r="H86" s="16">
        <v>1700</v>
      </c>
    </row>
    <row r="87" spans="1:8" s="5" customFormat="1" ht="14.25" customHeight="1" x14ac:dyDescent="0.4">
      <c r="A87" s="22">
        <v>85</v>
      </c>
      <c r="B87" s="16" t="str">
        <f>"9784152103321"</f>
        <v>9784152103321</v>
      </c>
      <c r="C87" s="16" t="s">
        <v>451</v>
      </c>
      <c r="D87" s="16" t="s">
        <v>452</v>
      </c>
      <c r="E87" s="16" t="s">
        <v>17</v>
      </c>
      <c r="F87" s="16" t="s">
        <v>14</v>
      </c>
      <c r="G87" s="17">
        <v>45434</v>
      </c>
      <c r="H87" s="16">
        <v>2500</v>
      </c>
    </row>
    <row r="88" spans="1:8" s="5" customFormat="1" ht="14.25" customHeight="1" x14ac:dyDescent="0.4">
      <c r="A88" s="22">
        <v>86</v>
      </c>
      <c r="B88" s="16" t="str">
        <f>"9784863856103"</f>
        <v>9784863856103</v>
      </c>
      <c r="C88" s="16" t="s">
        <v>278</v>
      </c>
      <c r="D88" s="16" t="s">
        <v>294</v>
      </c>
      <c r="E88" s="16" t="s">
        <v>295</v>
      </c>
      <c r="F88" s="16" t="s">
        <v>28</v>
      </c>
      <c r="G88" s="17">
        <v>45364</v>
      </c>
      <c r="H88" s="16">
        <v>2600</v>
      </c>
    </row>
    <row r="89" spans="1:8" s="5" customFormat="1" ht="14.25" customHeight="1" x14ac:dyDescent="0.4">
      <c r="A89" s="22">
        <v>87</v>
      </c>
      <c r="B89" s="16" t="str">
        <f>"9784838732708"</f>
        <v>9784838732708</v>
      </c>
      <c r="C89" s="16" t="s">
        <v>453</v>
      </c>
      <c r="D89" s="16" t="s">
        <v>454</v>
      </c>
      <c r="E89" s="16" t="s">
        <v>359</v>
      </c>
      <c r="F89" s="16" t="s">
        <v>23</v>
      </c>
      <c r="G89" s="17">
        <v>45428</v>
      </c>
      <c r="H89" s="16">
        <v>1600</v>
      </c>
    </row>
    <row r="90" spans="1:8" s="5" customFormat="1" ht="14.25" customHeight="1" x14ac:dyDescent="0.4">
      <c r="A90" s="22">
        <v>88</v>
      </c>
      <c r="B90" s="16" t="str">
        <f>"9784779517969"</f>
        <v>9784779517969</v>
      </c>
      <c r="C90" s="16" t="s">
        <v>455</v>
      </c>
      <c r="D90" s="16" t="s">
        <v>456</v>
      </c>
      <c r="E90" s="16" t="s">
        <v>457</v>
      </c>
      <c r="F90" s="16" t="s">
        <v>28</v>
      </c>
      <c r="G90" s="17">
        <v>45352</v>
      </c>
      <c r="H90" s="16">
        <v>2700</v>
      </c>
    </row>
    <row r="91" spans="1:8" s="5" customFormat="1" ht="14.25" customHeight="1" x14ac:dyDescent="0.4">
      <c r="A91" s="22">
        <v>89</v>
      </c>
      <c r="B91" s="16" t="str">
        <f>"9784622096986"</f>
        <v>9784622096986</v>
      </c>
      <c r="C91" s="16" t="s">
        <v>273</v>
      </c>
      <c r="D91" s="16" t="s">
        <v>290</v>
      </c>
      <c r="E91" s="16" t="s">
        <v>189</v>
      </c>
      <c r="F91" s="16" t="s">
        <v>23</v>
      </c>
      <c r="G91" s="17">
        <v>45400</v>
      </c>
      <c r="H91" s="16">
        <v>2300</v>
      </c>
    </row>
    <row r="92" spans="1:8" s="5" customFormat="1" ht="14.25" customHeight="1" x14ac:dyDescent="0.4">
      <c r="A92" s="22">
        <v>90</v>
      </c>
      <c r="B92" s="16" t="str">
        <f>"9784845921447"</f>
        <v>9784845921447</v>
      </c>
      <c r="C92" s="16" t="s">
        <v>458</v>
      </c>
      <c r="D92" s="16" t="s">
        <v>459</v>
      </c>
      <c r="E92" s="16" t="s">
        <v>298</v>
      </c>
      <c r="F92" s="16" t="s">
        <v>28</v>
      </c>
      <c r="G92" s="17">
        <v>45432</v>
      </c>
      <c r="H92" s="16">
        <v>2400</v>
      </c>
    </row>
    <row r="93" spans="1:8" s="5" customFormat="1" ht="14.25" customHeight="1" x14ac:dyDescent="0.4">
      <c r="A93" s="22">
        <v>91</v>
      </c>
      <c r="B93" s="16" t="str">
        <f>"9784823411632"</f>
        <v>9784823411632</v>
      </c>
      <c r="C93" s="16" t="s">
        <v>460</v>
      </c>
      <c r="D93" s="16" t="s">
        <v>461</v>
      </c>
      <c r="E93" s="16" t="s">
        <v>462</v>
      </c>
      <c r="F93" s="16" t="s">
        <v>14</v>
      </c>
      <c r="G93" s="17">
        <v>45383</v>
      </c>
      <c r="H93" s="16">
        <v>2000</v>
      </c>
    </row>
    <row r="94" spans="1:8" s="5" customFormat="1" ht="14.25" customHeight="1" x14ac:dyDescent="0.4">
      <c r="A94" s="22">
        <v>92</v>
      </c>
      <c r="B94" s="16" t="str">
        <f>"9784794974204"</f>
        <v>9784794974204</v>
      </c>
      <c r="C94" s="16" t="s">
        <v>463</v>
      </c>
      <c r="D94" s="16" t="s">
        <v>464</v>
      </c>
      <c r="E94" s="16" t="s">
        <v>36</v>
      </c>
      <c r="F94" s="16" t="s">
        <v>23</v>
      </c>
      <c r="G94" s="17">
        <v>45440</v>
      </c>
      <c r="H94" s="16">
        <v>1800</v>
      </c>
    </row>
    <row r="95" spans="1:8" s="5" customFormat="1" ht="14.25" customHeight="1" x14ac:dyDescent="0.4">
      <c r="A95" s="22">
        <v>93</v>
      </c>
      <c r="B95" s="16" t="str">
        <f>"9784562074044"</f>
        <v>9784562074044</v>
      </c>
      <c r="C95" s="16" t="s">
        <v>465</v>
      </c>
      <c r="D95" s="16" t="s">
        <v>466</v>
      </c>
      <c r="E95" s="16" t="s">
        <v>394</v>
      </c>
      <c r="F95" s="16" t="s">
        <v>35</v>
      </c>
      <c r="G95" s="17">
        <v>45363</v>
      </c>
      <c r="H95" s="16">
        <v>3000</v>
      </c>
    </row>
    <row r="96" spans="1:8" s="5" customFormat="1" ht="14.25" customHeight="1" x14ac:dyDescent="0.4">
      <c r="A96" s="22">
        <v>94</v>
      </c>
      <c r="B96" s="16" t="str">
        <f>"9784087880977"</f>
        <v>9784087880977</v>
      </c>
      <c r="C96" s="16" t="s">
        <v>467</v>
      </c>
      <c r="D96" s="16" t="s">
        <v>468</v>
      </c>
      <c r="E96" s="16" t="s">
        <v>22</v>
      </c>
      <c r="F96" s="16" t="s">
        <v>23</v>
      </c>
      <c r="G96" s="17">
        <v>45292</v>
      </c>
      <c r="H96" s="16">
        <v>1500</v>
      </c>
    </row>
    <row r="97" spans="1:8" s="5" customFormat="1" ht="14.25" customHeight="1" x14ac:dyDescent="0.4">
      <c r="A97" s="22">
        <v>95</v>
      </c>
      <c r="B97" s="16" t="str">
        <f>"9784767832869"</f>
        <v>9784767832869</v>
      </c>
      <c r="C97" s="16" t="s">
        <v>469</v>
      </c>
      <c r="D97" s="16" t="s">
        <v>470</v>
      </c>
      <c r="E97" s="16" t="s">
        <v>471</v>
      </c>
      <c r="F97" s="16" t="s">
        <v>305</v>
      </c>
      <c r="G97" s="17">
        <v>45383</v>
      </c>
      <c r="H97" s="16">
        <v>1800</v>
      </c>
    </row>
    <row r="98" spans="1:8" s="5" customFormat="1" ht="14.25" customHeight="1" x14ac:dyDescent="0.4">
      <c r="A98" s="22">
        <v>96</v>
      </c>
      <c r="B98" s="16" t="str">
        <f>"9784065355602"</f>
        <v>9784065355602</v>
      </c>
      <c r="C98" s="16" t="s">
        <v>472</v>
      </c>
      <c r="D98" s="16" t="s">
        <v>473</v>
      </c>
      <c r="E98" s="16" t="s">
        <v>19</v>
      </c>
      <c r="F98" s="16" t="s">
        <v>23</v>
      </c>
      <c r="G98" s="17">
        <v>45352</v>
      </c>
      <c r="H98" s="16">
        <v>1700</v>
      </c>
    </row>
    <row r="99" spans="1:8" s="5" customFormat="1" ht="18.75" x14ac:dyDescent="0.4">
      <c r="A99" s="22">
        <v>97</v>
      </c>
      <c r="B99" s="16" t="str">
        <f>"9784620328058"</f>
        <v>9784620328058</v>
      </c>
      <c r="C99" s="16" t="s">
        <v>275</v>
      </c>
      <c r="D99" s="16" t="s">
        <v>11</v>
      </c>
      <c r="E99" s="16" t="s">
        <v>192</v>
      </c>
      <c r="F99" s="16" t="s">
        <v>23</v>
      </c>
      <c r="G99" s="17">
        <v>45391</v>
      </c>
      <c r="H99" s="16">
        <v>1400</v>
      </c>
    </row>
    <row r="100" spans="1:8" s="5" customFormat="1" ht="18.75" x14ac:dyDescent="0.4">
      <c r="A100" s="22">
        <v>98</v>
      </c>
      <c r="B100" s="16" t="str">
        <f>"9784787292759"</f>
        <v>9784787292759</v>
      </c>
      <c r="C100" s="16" t="s">
        <v>474</v>
      </c>
      <c r="D100" s="16" t="s">
        <v>475</v>
      </c>
      <c r="E100" s="16" t="s">
        <v>476</v>
      </c>
      <c r="F100" s="16" t="s">
        <v>23</v>
      </c>
      <c r="G100" s="17">
        <v>45346</v>
      </c>
      <c r="H100" s="16">
        <v>3000</v>
      </c>
    </row>
    <row r="101" spans="1:8" s="5" customFormat="1" ht="18.75" x14ac:dyDescent="0.4">
      <c r="A101" s="22">
        <v>99</v>
      </c>
      <c r="B101" s="16" t="str">
        <f>"9784594030193"</f>
        <v>9784594030193</v>
      </c>
      <c r="C101" s="16" t="s">
        <v>477</v>
      </c>
      <c r="D101" s="16" t="s">
        <v>478</v>
      </c>
      <c r="E101" s="16" t="s">
        <v>479</v>
      </c>
      <c r="F101" s="16" t="s">
        <v>14</v>
      </c>
      <c r="G101" s="17">
        <v>36831</v>
      </c>
      <c r="H101" s="16">
        <v>838</v>
      </c>
    </row>
    <row r="102" spans="1:8" s="5" customFormat="1" ht="18.75" x14ac:dyDescent="0.4">
      <c r="A102" s="22">
        <v>100</v>
      </c>
      <c r="B102" s="16" t="str">
        <f>"9784152103147"</f>
        <v>9784152103147</v>
      </c>
      <c r="C102" s="16" t="s">
        <v>255</v>
      </c>
      <c r="D102" s="16" t="s">
        <v>263</v>
      </c>
      <c r="E102" s="16" t="s">
        <v>17</v>
      </c>
      <c r="F102" s="16" t="s">
        <v>13</v>
      </c>
      <c r="G102" s="17">
        <v>45357</v>
      </c>
      <c r="H102" s="16">
        <v>1300</v>
      </c>
    </row>
    <row r="103" spans="1:8" ht="18.75" x14ac:dyDescent="0.4">
      <c r="B103"/>
      <c r="C103"/>
      <c r="D103"/>
      <c r="E103"/>
      <c r="F103"/>
      <c r="G103" s="10"/>
      <c r="H103"/>
    </row>
    <row r="104" spans="1:8" ht="18.75" x14ac:dyDescent="0.4">
      <c r="B104"/>
      <c r="C104"/>
      <c r="D104"/>
      <c r="E104"/>
      <c r="F104"/>
      <c r="G104" s="10"/>
      <c r="H104"/>
    </row>
    <row r="105" spans="1:8" ht="18.75" x14ac:dyDescent="0.4">
      <c r="B105"/>
      <c r="C105"/>
      <c r="D105"/>
      <c r="E105"/>
      <c r="F105"/>
      <c r="G105" s="10"/>
      <c r="H105"/>
    </row>
    <row r="106" spans="1:8" ht="18.75" x14ac:dyDescent="0.4">
      <c r="B106"/>
      <c r="C106"/>
      <c r="D106"/>
      <c r="E106"/>
      <c r="F106"/>
      <c r="G106" s="10"/>
      <c r="H106"/>
    </row>
    <row r="107" spans="1:8" ht="18.75" x14ac:dyDescent="0.4">
      <c r="B107"/>
      <c r="C107"/>
      <c r="D107"/>
      <c r="E107"/>
      <c r="F107"/>
      <c r="G107" s="10"/>
      <c r="H107"/>
    </row>
    <row r="108" spans="1:8" ht="18.75" x14ac:dyDescent="0.4">
      <c r="B108"/>
      <c r="C108"/>
      <c r="D108"/>
      <c r="E108"/>
      <c r="F108"/>
      <c r="G108" s="10"/>
      <c r="H108"/>
    </row>
    <row r="109" spans="1:8" ht="18.75" x14ac:dyDescent="0.4">
      <c r="B109"/>
      <c r="C109"/>
      <c r="D109"/>
      <c r="E109"/>
      <c r="F109"/>
      <c r="G109" s="10"/>
      <c r="H109"/>
    </row>
    <row r="110" spans="1:8" ht="18.75" x14ac:dyDescent="0.4">
      <c r="B110"/>
      <c r="C110"/>
      <c r="D110"/>
      <c r="E110"/>
      <c r="F110"/>
      <c r="G110" s="10"/>
      <c r="H110"/>
    </row>
    <row r="111" spans="1:8" ht="18.75" x14ac:dyDescent="0.4">
      <c r="B111"/>
      <c r="C111"/>
      <c r="D111"/>
      <c r="E111"/>
      <c r="F111"/>
      <c r="G111" s="10"/>
      <c r="H111"/>
    </row>
    <row r="112" spans="1:8" ht="18.75" x14ac:dyDescent="0.4">
      <c r="B112"/>
      <c r="C112"/>
      <c r="D112"/>
      <c r="E112"/>
      <c r="F112"/>
      <c r="G112" s="10"/>
      <c r="H112"/>
    </row>
    <row r="113" spans="2:8" ht="18.75" x14ac:dyDescent="0.4">
      <c r="B113"/>
      <c r="C113"/>
      <c r="D113"/>
      <c r="E113"/>
      <c r="F113"/>
      <c r="G113" s="10"/>
      <c r="H113"/>
    </row>
    <row r="114" spans="2:8" ht="18.75" x14ac:dyDescent="0.4">
      <c r="B114"/>
      <c r="C114"/>
      <c r="D114"/>
      <c r="E114"/>
      <c r="F114"/>
      <c r="G114" s="10"/>
      <c r="H114"/>
    </row>
    <row r="115" spans="2:8" ht="18.75" x14ac:dyDescent="0.4">
      <c r="B115"/>
      <c r="C115"/>
      <c r="D115"/>
      <c r="E115"/>
      <c r="F115"/>
      <c r="G115" s="10"/>
      <c r="H115"/>
    </row>
    <row r="116" spans="2:8" ht="18.75" x14ac:dyDescent="0.4">
      <c r="B116"/>
      <c r="C116"/>
      <c r="D116"/>
      <c r="E116"/>
      <c r="F116"/>
      <c r="G116" s="10"/>
      <c r="H116"/>
    </row>
    <row r="117" spans="2:8" ht="18.75" x14ac:dyDescent="0.4">
      <c r="B117"/>
      <c r="C117"/>
      <c r="D117"/>
      <c r="E117"/>
      <c r="F117"/>
      <c r="G117" s="10"/>
      <c r="H117"/>
    </row>
    <row r="118" spans="2:8" ht="18.75" x14ac:dyDescent="0.4">
      <c r="B118"/>
      <c r="C118"/>
      <c r="D118"/>
      <c r="E118"/>
      <c r="F118"/>
      <c r="G118" s="10"/>
      <c r="H118"/>
    </row>
    <row r="119" spans="2:8" ht="18.75" x14ac:dyDescent="0.4">
      <c r="B119"/>
      <c r="C119"/>
      <c r="D119"/>
      <c r="E119"/>
      <c r="F119"/>
      <c r="G119" s="10"/>
      <c r="H119"/>
    </row>
    <row r="120" spans="2:8" ht="18.75" x14ac:dyDescent="0.4">
      <c r="B120"/>
      <c r="C120"/>
      <c r="D120"/>
      <c r="E120"/>
      <c r="F120"/>
      <c r="G120" s="10"/>
      <c r="H120"/>
    </row>
    <row r="121" spans="2:8" ht="18.75" x14ac:dyDescent="0.4">
      <c r="B121"/>
      <c r="C121"/>
      <c r="D121"/>
      <c r="E121"/>
      <c r="F121"/>
      <c r="G121" s="10"/>
      <c r="H121"/>
    </row>
    <row r="122" spans="2:8" ht="18.75" x14ac:dyDescent="0.4">
      <c r="B122"/>
      <c r="C122"/>
      <c r="D122"/>
      <c r="E122"/>
      <c r="F122"/>
      <c r="G122" s="10"/>
      <c r="H122"/>
    </row>
    <row r="123" spans="2:8" ht="18.75" x14ac:dyDescent="0.4">
      <c r="B123"/>
      <c r="C123"/>
      <c r="D123"/>
      <c r="E123"/>
      <c r="F123"/>
      <c r="G123" s="10"/>
      <c r="H123"/>
    </row>
    <row r="124" spans="2:8" ht="18.75" x14ac:dyDescent="0.4">
      <c r="B124"/>
      <c r="C124"/>
      <c r="D124"/>
      <c r="E124"/>
      <c r="F124"/>
      <c r="G124" s="10"/>
      <c r="H124"/>
    </row>
    <row r="125" spans="2:8" ht="18.75" x14ac:dyDescent="0.4">
      <c r="B125"/>
      <c r="C125"/>
      <c r="D125"/>
      <c r="E125"/>
      <c r="F125"/>
      <c r="G125" s="10"/>
      <c r="H125"/>
    </row>
    <row r="126" spans="2:8" ht="18.75" x14ac:dyDescent="0.4">
      <c r="B126"/>
      <c r="C126"/>
      <c r="D126"/>
      <c r="E126"/>
      <c r="F126"/>
      <c r="G126" s="10"/>
      <c r="H126"/>
    </row>
    <row r="127" spans="2:8" ht="18.75" x14ac:dyDescent="0.4">
      <c r="B127"/>
      <c r="C127"/>
      <c r="D127"/>
      <c r="E127"/>
      <c r="F127"/>
      <c r="G127" s="10"/>
      <c r="H127"/>
    </row>
    <row r="128" spans="2:8" ht="18.75" x14ac:dyDescent="0.4">
      <c r="B128"/>
      <c r="C128"/>
      <c r="D128"/>
      <c r="E128"/>
      <c r="F128"/>
      <c r="G128" s="10"/>
      <c r="H128"/>
    </row>
    <row r="129" spans="2:8" ht="18.75" x14ac:dyDescent="0.4">
      <c r="B129"/>
      <c r="C129"/>
      <c r="D129"/>
      <c r="E129"/>
      <c r="F129"/>
      <c r="G129" s="10"/>
      <c r="H129"/>
    </row>
    <row r="130" spans="2:8" ht="18.75" x14ac:dyDescent="0.4">
      <c r="B130"/>
      <c r="C130"/>
      <c r="D130"/>
      <c r="E130"/>
      <c r="F130"/>
      <c r="G130" s="10"/>
      <c r="H130"/>
    </row>
    <row r="131" spans="2:8" ht="18.75" x14ac:dyDescent="0.4">
      <c r="B131"/>
      <c r="C131"/>
      <c r="D131"/>
      <c r="E131"/>
      <c r="F131"/>
      <c r="G131" s="10"/>
      <c r="H131"/>
    </row>
    <row r="132" spans="2:8" ht="18.75" x14ac:dyDescent="0.4">
      <c r="B132"/>
      <c r="C132"/>
      <c r="D132"/>
      <c r="E132"/>
      <c r="F132"/>
      <c r="G132" s="10"/>
      <c r="H132"/>
    </row>
    <row r="133" spans="2:8" ht="18.75" x14ac:dyDescent="0.4">
      <c r="B133"/>
      <c r="C133"/>
      <c r="D133"/>
      <c r="E133"/>
      <c r="F133"/>
      <c r="G133" s="10"/>
      <c r="H133"/>
    </row>
    <row r="134" spans="2:8" ht="18.75" x14ac:dyDescent="0.4">
      <c r="B134"/>
      <c r="C134"/>
      <c r="D134"/>
      <c r="E134"/>
      <c r="F134"/>
      <c r="G134" s="10"/>
      <c r="H134"/>
    </row>
    <row r="135" spans="2:8" ht="18.75" x14ac:dyDescent="0.4">
      <c r="B135"/>
      <c r="C135"/>
      <c r="D135"/>
      <c r="E135"/>
      <c r="F135"/>
      <c r="G135" s="10"/>
      <c r="H135"/>
    </row>
    <row r="136" spans="2:8" ht="18.75" x14ac:dyDescent="0.4">
      <c r="B136"/>
      <c r="C136"/>
      <c r="D136"/>
      <c r="E136"/>
      <c r="F136"/>
      <c r="G136" s="10"/>
      <c r="H136"/>
    </row>
    <row r="137" spans="2:8" ht="18.75" x14ac:dyDescent="0.4">
      <c r="B137"/>
      <c r="C137"/>
      <c r="D137"/>
      <c r="E137"/>
      <c r="F137"/>
      <c r="G137" s="10"/>
      <c r="H137"/>
    </row>
    <row r="138" spans="2:8" ht="18.75" x14ac:dyDescent="0.4">
      <c r="B138"/>
      <c r="C138"/>
      <c r="D138"/>
      <c r="E138"/>
      <c r="F138"/>
      <c r="G138" s="10"/>
      <c r="H138"/>
    </row>
    <row r="139" spans="2:8" ht="18.75" x14ac:dyDescent="0.4">
      <c r="B139"/>
      <c r="C139"/>
      <c r="D139"/>
      <c r="E139"/>
      <c r="F139"/>
      <c r="G139" s="10"/>
      <c r="H139"/>
    </row>
    <row r="140" spans="2:8" ht="18.75" x14ac:dyDescent="0.4">
      <c r="B140"/>
      <c r="C140"/>
      <c r="D140"/>
      <c r="E140"/>
      <c r="F140"/>
      <c r="G140" s="10"/>
      <c r="H140"/>
    </row>
    <row r="141" spans="2:8" ht="18.75" x14ac:dyDescent="0.4">
      <c r="B141"/>
      <c r="C141"/>
      <c r="D141"/>
      <c r="E141"/>
      <c r="F141"/>
      <c r="G141" s="10"/>
      <c r="H141"/>
    </row>
    <row r="142" spans="2:8" ht="18.75" x14ac:dyDescent="0.4">
      <c r="B142"/>
      <c r="C142"/>
      <c r="D142"/>
      <c r="E142"/>
      <c r="F142"/>
      <c r="G142" s="10"/>
      <c r="H142"/>
    </row>
    <row r="143" spans="2:8" ht="18.75" x14ac:dyDescent="0.4">
      <c r="B143"/>
      <c r="C143"/>
      <c r="D143"/>
      <c r="E143"/>
      <c r="F143"/>
      <c r="G143" s="10"/>
      <c r="H143"/>
    </row>
    <row r="144" spans="2:8" ht="18.75" x14ac:dyDescent="0.4">
      <c r="B144"/>
      <c r="C144"/>
      <c r="D144"/>
      <c r="E144"/>
      <c r="F144"/>
      <c r="G144" s="10"/>
      <c r="H144"/>
    </row>
    <row r="145" spans="2:8" ht="18.75" x14ac:dyDescent="0.4">
      <c r="B145"/>
      <c r="C145"/>
      <c r="D145"/>
      <c r="E145"/>
      <c r="F145"/>
      <c r="G145" s="10"/>
      <c r="H145"/>
    </row>
    <row r="146" spans="2:8" ht="18.75" x14ac:dyDescent="0.4">
      <c r="B146"/>
      <c r="C146"/>
      <c r="D146"/>
      <c r="E146"/>
      <c r="F146"/>
      <c r="G146" s="10"/>
      <c r="H146"/>
    </row>
    <row r="147" spans="2:8" ht="18.75" x14ac:dyDescent="0.4">
      <c r="B147"/>
      <c r="C147"/>
      <c r="D147"/>
      <c r="E147"/>
      <c r="F147"/>
      <c r="G147" s="10"/>
      <c r="H147"/>
    </row>
    <row r="148" spans="2:8" ht="18.75" x14ac:dyDescent="0.4">
      <c r="B148"/>
      <c r="C148"/>
      <c r="D148"/>
      <c r="E148"/>
      <c r="F148"/>
      <c r="G148" s="10"/>
      <c r="H148"/>
    </row>
    <row r="149" spans="2:8" ht="18.75" x14ac:dyDescent="0.4">
      <c r="B149"/>
      <c r="C149"/>
      <c r="D149"/>
      <c r="E149"/>
      <c r="F149"/>
      <c r="G149" s="10"/>
      <c r="H149"/>
    </row>
    <row r="150" spans="2:8" ht="18.75" x14ac:dyDescent="0.4">
      <c r="B150"/>
      <c r="C150"/>
      <c r="D150"/>
      <c r="E150"/>
      <c r="F150"/>
      <c r="G150" s="10"/>
      <c r="H150"/>
    </row>
    <row r="151" spans="2:8" ht="18.75" x14ac:dyDescent="0.4">
      <c r="B151"/>
      <c r="C151"/>
      <c r="D151"/>
      <c r="E151"/>
      <c r="F151"/>
      <c r="G151" s="10"/>
      <c r="H151"/>
    </row>
    <row r="152" spans="2:8" ht="18.75" x14ac:dyDescent="0.4">
      <c r="B152"/>
      <c r="C152"/>
      <c r="D152"/>
      <c r="E152"/>
      <c r="F152"/>
      <c r="G152" s="10"/>
      <c r="H152"/>
    </row>
    <row r="153" spans="2:8" ht="18.75" x14ac:dyDescent="0.4">
      <c r="B153"/>
      <c r="C153"/>
      <c r="D153"/>
      <c r="E153"/>
      <c r="F153"/>
      <c r="G153" s="10"/>
      <c r="H153"/>
    </row>
    <row r="154" spans="2:8" ht="18.75" x14ac:dyDescent="0.4">
      <c r="B154"/>
      <c r="C154"/>
      <c r="D154"/>
      <c r="E154"/>
      <c r="F154"/>
      <c r="G154" s="10"/>
      <c r="H154"/>
    </row>
    <row r="155" spans="2:8" ht="18.75" x14ac:dyDescent="0.4">
      <c r="B155"/>
      <c r="C155"/>
      <c r="D155"/>
      <c r="E155"/>
      <c r="F155"/>
      <c r="G155" s="10"/>
      <c r="H155"/>
    </row>
    <row r="156" spans="2:8" ht="18.75" x14ac:dyDescent="0.4">
      <c r="B156"/>
      <c r="C156"/>
      <c r="D156"/>
      <c r="E156"/>
      <c r="F156"/>
      <c r="G156" s="10"/>
      <c r="H156"/>
    </row>
    <row r="157" spans="2:8" ht="18.75" x14ac:dyDescent="0.4">
      <c r="B157"/>
      <c r="C157"/>
      <c r="D157"/>
      <c r="E157"/>
      <c r="F157"/>
      <c r="G157" s="10"/>
      <c r="H157"/>
    </row>
    <row r="158" spans="2:8" ht="18.75" x14ac:dyDescent="0.4">
      <c r="B158"/>
      <c r="C158"/>
      <c r="D158"/>
      <c r="E158"/>
      <c r="F158"/>
      <c r="G158" s="10"/>
      <c r="H158"/>
    </row>
    <row r="159" spans="2:8" ht="18.75" x14ac:dyDescent="0.4">
      <c r="B159"/>
      <c r="C159"/>
      <c r="D159"/>
      <c r="E159"/>
      <c r="F159"/>
      <c r="G159" s="10"/>
      <c r="H159"/>
    </row>
    <row r="160" spans="2:8" ht="18.75" x14ac:dyDescent="0.4">
      <c r="B160"/>
      <c r="C160"/>
      <c r="D160"/>
      <c r="E160"/>
      <c r="F160"/>
      <c r="G160" s="10"/>
      <c r="H160"/>
    </row>
    <row r="161" spans="2:8" ht="18.75" x14ac:dyDescent="0.4">
      <c r="B161"/>
      <c r="C161"/>
      <c r="D161"/>
      <c r="E161"/>
      <c r="F161"/>
      <c r="G161" s="10"/>
      <c r="H161"/>
    </row>
    <row r="162" spans="2:8" ht="18.75" x14ac:dyDescent="0.4">
      <c r="B162"/>
      <c r="C162"/>
      <c r="D162"/>
      <c r="E162"/>
      <c r="F162"/>
      <c r="G162" s="10"/>
      <c r="H162"/>
    </row>
    <row r="163" spans="2:8" ht="18.75" x14ac:dyDescent="0.4">
      <c r="B163"/>
      <c r="C163"/>
      <c r="D163"/>
      <c r="E163"/>
      <c r="F163"/>
      <c r="G163" s="10"/>
      <c r="H163"/>
    </row>
    <row r="164" spans="2:8" ht="18.75" x14ac:dyDescent="0.4">
      <c r="B164"/>
      <c r="C164"/>
      <c r="D164"/>
      <c r="E164"/>
      <c r="F164"/>
      <c r="G164" s="10"/>
      <c r="H164"/>
    </row>
    <row r="165" spans="2:8" ht="18.75" x14ac:dyDescent="0.4">
      <c r="B165"/>
      <c r="C165"/>
      <c r="D165"/>
      <c r="E165"/>
      <c r="F165"/>
      <c r="G165" s="10"/>
      <c r="H165"/>
    </row>
    <row r="166" spans="2:8" ht="18.75" x14ac:dyDescent="0.4">
      <c r="B166"/>
      <c r="C166"/>
      <c r="D166"/>
      <c r="E166"/>
      <c r="F166"/>
      <c r="G166" s="10"/>
      <c r="H166"/>
    </row>
    <row r="167" spans="2:8" ht="18.75" x14ac:dyDescent="0.4">
      <c r="B167"/>
      <c r="C167"/>
      <c r="D167"/>
      <c r="E167"/>
      <c r="F167"/>
      <c r="G167" s="10"/>
      <c r="H167"/>
    </row>
    <row r="168" spans="2:8" ht="18.75" x14ac:dyDescent="0.4">
      <c r="B168"/>
      <c r="C168"/>
      <c r="D168"/>
      <c r="E168"/>
      <c r="F168"/>
      <c r="G168" s="10"/>
      <c r="H168"/>
    </row>
    <row r="169" spans="2:8" ht="18.75" x14ac:dyDescent="0.4">
      <c r="B169"/>
      <c r="C169"/>
      <c r="D169"/>
      <c r="E169"/>
      <c r="F169"/>
      <c r="G169" s="10"/>
      <c r="H169"/>
    </row>
    <row r="170" spans="2:8" ht="18.75" x14ac:dyDescent="0.4">
      <c r="B170"/>
      <c r="C170"/>
      <c r="D170"/>
      <c r="E170"/>
      <c r="F170"/>
      <c r="G170" s="10"/>
      <c r="H170"/>
    </row>
    <row r="171" spans="2:8" ht="18.75" x14ac:dyDescent="0.4">
      <c r="B171"/>
      <c r="C171"/>
      <c r="D171"/>
      <c r="E171"/>
      <c r="F171"/>
      <c r="G171" s="10"/>
      <c r="H171"/>
    </row>
    <row r="172" spans="2:8" ht="18.75" x14ac:dyDescent="0.4">
      <c r="B172"/>
      <c r="C172"/>
      <c r="D172"/>
      <c r="E172"/>
      <c r="F172"/>
      <c r="G172" s="10"/>
      <c r="H172"/>
    </row>
    <row r="173" spans="2:8" ht="18.75" x14ac:dyDescent="0.4">
      <c r="B173"/>
      <c r="C173"/>
      <c r="D173"/>
      <c r="E173"/>
      <c r="F173"/>
      <c r="G173" s="10"/>
      <c r="H173"/>
    </row>
    <row r="174" spans="2:8" ht="18.75" x14ac:dyDescent="0.4">
      <c r="B174"/>
      <c r="C174"/>
      <c r="D174"/>
      <c r="E174"/>
      <c r="F174"/>
      <c r="G174" s="10"/>
      <c r="H174"/>
    </row>
    <row r="175" spans="2:8" ht="18.75" x14ac:dyDescent="0.4">
      <c r="B175"/>
      <c r="C175"/>
      <c r="D175"/>
      <c r="E175"/>
      <c r="F175"/>
      <c r="G175" s="10"/>
      <c r="H175"/>
    </row>
    <row r="176" spans="2:8" ht="18.75" x14ac:dyDescent="0.4">
      <c r="B176"/>
      <c r="C176"/>
      <c r="D176"/>
      <c r="E176"/>
      <c r="F176"/>
      <c r="G176" s="10"/>
      <c r="H176"/>
    </row>
    <row r="177" spans="2:8" ht="18.75" x14ac:dyDescent="0.4">
      <c r="B177"/>
      <c r="C177"/>
      <c r="D177"/>
      <c r="E177"/>
      <c r="F177"/>
      <c r="G177" s="10"/>
      <c r="H177"/>
    </row>
    <row r="178" spans="2:8" ht="18.75" x14ac:dyDescent="0.4">
      <c r="B178"/>
      <c r="C178"/>
      <c r="D178"/>
      <c r="E178"/>
      <c r="F178"/>
      <c r="G178" s="10"/>
      <c r="H178"/>
    </row>
    <row r="179" spans="2:8" ht="18.75" x14ac:dyDescent="0.4">
      <c r="B179"/>
      <c r="C179"/>
      <c r="D179"/>
      <c r="E179"/>
      <c r="F179"/>
      <c r="G179" s="10"/>
      <c r="H179"/>
    </row>
    <row r="180" spans="2:8" ht="18.75" x14ac:dyDescent="0.4">
      <c r="B180"/>
      <c r="C180"/>
      <c r="D180"/>
      <c r="E180"/>
      <c r="F180"/>
      <c r="G180" s="10"/>
      <c r="H180"/>
    </row>
    <row r="181" spans="2:8" ht="18.75" x14ac:dyDescent="0.4">
      <c r="B181"/>
      <c r="C181"/>
      <c r="D181"/>
      <c r="E181"/>
      <c r="F181"/>
      <c r="G181" s="10"/>
      <c r="H181"/>
    </row>
    <row r="182" spans="2:8" ht="18.75" x14ac:dyDescent="0.4">
      <c r="B182"/>
      <c r="C182"/>
      <c r="D182"/>
      <c r="E182"/>
      <c r="F182"/>
      <c r="G182" s="10"/>
      <c r="H182"/>
    </row>
    <row r="183" spans="2:8" ht="18.75" x14ac:dyDescent="0.4">
      <c r="B183"/>
      <c r="C183"/>
      <c r="D183"/>
      <c r="E183"/>
      <c r="F183"/>
      <c r="G183" s="10"/>
      <c r="H183"/>
    </row>
    <row r="184" spans="2:8" ht="18.75" x14ac:dyDescent="0.4">
      <c r="B184"/>
      <c r="C184"/>
      <c r="D184"/>
      <c r="E184"/>
      <c r="F184"/>
      <c r="G184" s="10"/>
      <c r="H184"/>
    </row>
    <row r="185" spans="2:8" ht="18.75" x14ac:dyDescent="0.4">
      <c r="B185"/>
      <c r="C185"/>
      <c r="D185"/>
      <c r="E185"/>
      <c r="F185"/>
      <c r="G185" s="10"/>
      <c r="H185"/>
    </row>
    <row r="186" spans="2:8" ht="18.75" x14ac:dyDescent="0.4">
      <c r="B186"/>
      <c r="C186"/>
      <c r="D186"/>
      <c r="E186"/>
      <c r="F186"/>
      <c r="G186" s="10"/>
      <c r="H186"/>
    </row>
    <row r="187" spans="2:8" ht="18.75" x14ac:dyDescent="0.4">
      <c r="B187"/>
      <c r="C187"/>
      <c r="D187"/>
      <c r="E187"/>
      <c r="F187"/>
      <c r="G187" s="10"/>
      <c r="H187"/>
    </row>
    <row r="188" spans="2:8" ht="18.75" x14ac:dyDescent="0.4">
      <c r="B188"/>
      <c r="C188"/>
      <c r="D188"/>
      <c r="E188"/>
      <c r="F188"/>
      <c r="G188" s="10"/>
      <c r="H188"/>
    </row>
    <row r="189" spans="2:8" ht="18.75" x14ac:dyDescent="0.4">
      <c r="B189"/>
      <c r="C189"/>
      <c r="D189"/>
      <c r="E189"/>
      <c r="F189"/>
      <c r="G189" s="10"/>
      <c r="H189"/>
    </row>
    <row r="190" spans="2:8" ht="18.75" x14ac:dyDescent="0.4">
      <c r="B190"/>
      <c r="C190"/>
      <c r="D190"/>
      <c r="E190"/>
      <c r="F190"/>
      <c r="G190" s="10"/>
      <c r="H190"/>
    </row>
    <row r="191" spans="2:8" ht="18.75" x14ac:dyDescent="0.4">
      <c r="B191"/>
      <c r="C191"/>
      <c r="D191"/>
      <c r="E191"/>
      <c r="F191"/>
      <c r="G191" s="10"/>
      <c r="H191"/>
    </row>
    <row r="192" spans="2:8" ht="18.75" x14ac:dyDescent="0.4">
      <c r="B192"/>
      <c r="C192"/>
      <c r="D192"/>
      <c r="E192"/>
      <c r="F192"/>
      <c r="G192" s="10"/>
      <c r="H192"/>
    </row>
    <row r="193" spans="2:8" ht="18.75" x14ac:dyDescent="0.4">
      <c r="B193"/>
      <c r="C193"/>
      <c r="D193"/>
      <c r="E193"/>
      <c r="F193"/>
      <c r="G193" s="10"/>
      <c r="H193"/>
    </row>
    <row r="194" spans="2:8" ht="18.75" x14ac:dyDescent="0.4">
      <c r="B194"/>
      <c r="C194"/>
      <c r="D194"/>
      <c r="E194"/>
      <c r="F194"/>
      <c r="G194" s="10"/>
      <c r="H194"/>
    </row>
    <row r="195" spans="2:8" ht="18.75" x14ac:dyDescent="0.4">
      <c r="B195"/>
      <c r="C195"/>
      <c r="D195"/>
      <c r="E195"/>
      <c r="F195"/>
      <c r="G195" s="10"/>
      <c r="H195"/>
    </row>
    <row r="196" spans="2:8" ht="18.75" x14ac:dyDescent="0.4">
      <c r="B196"/>
      <c r="C196"/>
      <c r="D196"/>
      <c r="E196"/>
      <c r="F196"/>
      <c r="G196" s="10"/>
      <c r="H196"/>
    </row>
    <row r="197" spans="2:8" ht="18.75" x14ac:dyDescent="0.4">
      <c r="B197"/>
      <c r="C197"/>
      <c r="D197"/>
      <c r="E197"/>
      <c r="F197"/>
      <c r="G197" s="10"/>
      <c r="H197"/>
    </row>
    <row r="198" spans="2:8" ht="18.75" x14ac:dyDescent="0.4">
      <c r="B198"/>
      <c r="C198"/>
      <c r="D198"/>
      <c r="E198"/>
      <c r="F198"/>
      <c r="G198" s="10"/>
      <c r="H198"/>
    </row>
    <row r="199" spans="2:8" ht="18.75" x14ac:dyDescent="0.4">
      <c r="B199"/>
      <c r="C199"/>
      <c r="D199"/>
      <c r="E199"/>
      <c r="F199"/>
      <c r="G199" s="10"/>
      <c r="H199"/>
    </row>
    <row r="200" spans="2:8" ht="18.75" x14ac:dyDescent="0.4">
      <c r="B200"/>
      <c r="C200"/>
      <c r="D200"/>
      <c r="E200"/>
      <c r="F200"/>
      <c r="G200" s="10"/>
      <c r="H200"/>
    </row>
    <row r="201" spans="2:8" ht="18.75" x14ac:dyDescent="0.4">
      <c r="B201"/>
      <c r="C201"/>
      <c r="D201"/>
      <c r="E201"/>
      <c r="F201"/>
      <c r="G201" s="10"/>
      <c r="H201"/>
    </row>
    <row r="202" spans="2:8" ht="18.75" x14ac:dyDescent="0.4">
      <c r="B202"/>
      <c r="C202"/>
      <c r="D202"/>
      <c r="E202"/>
      <c r="F202"/>
      <c r="G202" s="10"/>
      <c r="H202"/>
    </row>
    <row r="203" spans="2:8" ht="18.75" x14ac:dyDescent="0.4">
      <c r="B203"/>
      <c r="C203"/>
      <c r="D203"/>
      <c r="E203"/>
      <c r="F203"/>
      <c r="G203" s="10"/>
      <c r="H203"/>
    </row>
    <row r="204" spans="2:8" ht="18.75" x14ac:dyDescent="0.4">
      <c r="B204"/>
      <c r="C204"/>
      <c r="D204"/>
      <c r="E204"/>
      <c r="F204"/>
      <c r="G204" s="10"/>
      <c r="H204"/>
    </row>
    <row r="205" spans="2:8" ht="18.75" x14ac:dyDescent="0.4">
      <c r="B205"/>
      <c r="C205"/>
      <c r="D205"/>
      <c r="E205"/>
      <c r="F205"/>
      <c r="G205" s="10"/>
      <c r="H205"/>
    </row>
    <row r="206" spans="2:8" ht="18.75" x14ac:dyDescent="0.4">
      <c r="B206"/>
      <c r="C206"/>
      <c r="D206"/>
      <c r="E206"/>
      <c r="F206"/>
      <c r="G206" s="10"/>
      <c r="H206"/>
    </row>
    <row r="207" spans="2:8" ht="18.75" x14ac:dyDescent="0.4">
      <c r="B207"/>
      <c r="C207"/>
      <c r="D207"/>
      <c r="E207"/>
      <c r="F207"/>
      <c r="G207" s="10"/>
      <c r="H207"/>
    </row>
    <row r="208" spans="2:8" ht="18.75" x14ac:dyDescent="0.4">
      <c r="B208"/>
      <c r="C208"/>
      <c r="D208"/>
      <c r="E208"/>
      <c r="F208"/>
      <c r="G208" s="10"/>
      <c r="H208"/>
    </row>
    <row r="209" spans="2:8" ht="18.75" x14ac:dyDescent="0.4">
      <c r="B209"/>
      <c r="C209"/>
      <c r="D209"/>
      <c r="E209"/>
      <c r="F209"/>
      <c r="G209" s="10"/>
      <c r="H209"/>
    </row>
    <row r="210" spans="2:8" ht="18.75" x14ac:dyDescent="0.4">
      <c r="B210"/>
      <c r="C210"/>
      <c r="D210"/>
      <c r="E210"/>
      <c r="F210"/>
      <c r="G210" s="10"/>
      <c r="H210"/>
    </row>
    <row r="211" spans="2:8" ht="18.75" x14ac:dyDescent="0.4">
      <c r="B211"/>
      <c r="C211"/>
      <c r="D211"/>
      <c r="E211"/>
      <c r="F211"/>
      <c r="G211" s="10"/>
      <c r="H211"/>
    </row>
    <row r="212" spans="2:8" ht="18.75" x14ac:dyDescent="0.4">
      <c r="B212"/>
      <c r="C212"/>
      <c r="D212"/>
      <c r="E212"/>
      <c r="F212"/>
      <c r="G212" s="10"/>
      <c r="H212"/>
    </row>
    <row r="213" spans="2:8" ht="18.75" x14ac:dyDescent="0.4">
      <c r="B213"/>
      <c r="C213"/>
      <c r="D213"/>
      <c r="E213"/>
      <c r="F213"/>
      <c r="G213" s="10"/>
      <c r="H213"/>
    </row>
    <row r="214" spans="2:8" ht="18.75" x14ac:dyDescent="0.4">
      <c r="B214"/>
      <c r="C214"/>
      <c r="D214"/>
      <c r="E214"/>
      <c r="F214"/>
      <c r="G214" s="10"/>
      <c r="H214"/>
    </row>
    <row r="215" spans="2:8" ht="18.75" x14ac:dyDescent="0.4">
      <c r="B215"/>
      <c r="C215"/>
      <c r="D215"/>
      <c r="E215"/>
      <c r="F215"/>
      <c r="G215" s="10"/>
      <c r="H215"/>
    </row>
    <row r="216" spans="2:8" ht="18.75" x14ac:dyDescent="0.4">
      <c r="B216"/>
      <c r="C216"/>
      <c r="D216"/>
      <c r="E216"/>
      <c r="F216"/>
      <c r="G216" s="10"/>
      <c r="H216"/>
    </row>
    <row r="217" spans="2:8" ht="18.75" x14ac:dyDescent="0.4">
      <c r="B217"/>
      <c r="C217"/>
      <c r="D217"/>
      <c r="E217"/>
      <c r="F217"/>
      <c r="G217" s="10"/>
      <c r="H217"/>
    </row>
    <row r="218" spans="2:8" ht="18.75" x14ac:dyDescent="0.4">
      <c r="B218"/>
      <c r="C218"/>
      <c r="D218"/>
      <c r="E218"/>
      <c r="F218"/>
      <c r="G218" s="10"/>
      <c r="H218"/>
    </row>
    <row r="219" spans="2:8" ht="18.75" x14ac:dyDescent="0.4">
      <c r="B219"/>
      <c r="C219"/>
      <c r="D219"/>
      <c r="E219"/>
      <c r="F219"/>
      <c r="G219" s="10"/>
      <c r="H219"/>
    </row>
    <row r="220" spans="2:8" ht="18.75" x14ac:dyDescent="0.4">
      <c r="B220"/>
      <c r="C220"/>
      <c r="D220"/>
      <c r="E220"/>
      <c r="F220"/>
      <c r="G220" s="10"/>
      <c r="H220"/>
    </row>
    <row r="221" spans="2:8" ht="18.75" x14ac:dyDescent="0.4">
      <c r="B221"/>
      <c r="C221"/>
      <c r="D221"/>
      <c r="E221"/>
      <c r="F221"/>
      <c r="G221" s="10"/>
      <c r="H221"/>
    </row>
    <row r="222" spans="2:8" ht="18.75" x14ac:dyDescent="0.4">
      <c r="B222"/>
      <c r="C222"/>
      <c r="D222"/>
      <c r="E222"/>
      <c r="F222"/>
      <c r="G222" s="10"/>
      <c r="H222"/>
    </row>
    <row r="223" spans="2:8" ht="18.75" x14ac:dyDescent="0.4">
      <c r="B223"/>
      <c r="C223"/>
      <c r="D223"/>
      <c r="E223"/>
      <c r="F223"/>
      <c r="G223" s="10"/>
      <c r="H223"/>
    </row>
    <row r="224" spans="2:8" ht="18.75" x14ac:dyDescent="0.4">
      <c r="B224"/>
      <c r="C224"/>
      <c r="D224"/>
      <c r="E224"/>
      <c r="F224"/>
      <c r="G224" s="10"/>
      <c r="H224"/>
    </row>
    <row r="225" spans="2:8" ht="18.75" x14ac:dyDescent="0.4">
      <c r="B225"/>
      <c r="C225"/>
      <c r="D225"/>
      <c r="E225"/>
      <c r="F225"/>
      <c r="G225" s="10"/>
      <c r="H225"/>
    </row>
    <row r="226" spans="2:8" ht="18.75" x14ac:dyDescent="0.4">
      <c r="B226"/>
      <c r="C226"/>
      <c r="D226"/>
      <c r="E226"/>
      <c r="F226"/>
      <c r="G226" s="10"/>
      <c r="H226"/>
    </row>
    <row r="227" spans="2:8" ht="18.75" x14ac:dyDescent="0.4">
      <c r="B227"/>
      <c r="C227"/>
      <c r="D227"/>
      <c r="E227"/>
      <c r="F227"/>
      <c r="G227" s="10"/>
      <c r="H227"/>
    </row>
    <row r="228" spans="2:8" ht="18.75" x14ac:dyDescent="0.4">
      <c r="B228"/>
      <c r="C228"/>
      <c r="D228"/>
      <c r="E228"/>
      <c r="F228"/>
      <c r="G228" s="10"/>
      <c r="H228"/>
    </row>
    <row r="229" spans="2:8" ht="18.75" x14ac:dyDescent="0.4">
      <c r="B229"/>
      <c r="C229"/>
      <c r="D229"/>
      <c r="E229"/>
      <c r="F229"/>
      <c r="G229" s="10"/>
      <c r="H229"/>
    </row>
    <row r="230" spans="2:8" ht="18.75" x14ac:dyDescent="0.4">
      <c r="B230"/>
      <c r="C230"/>
      <c r="D230"/>
      <c r="E230"/>
      <c r="F230"/>
      <c r="G230" s="10"/>
      <c r="H230"/>
    </row>
    <row r="231" spans="2:8" ht="18.75" x14ac:dyDescent="0.4">
      <c r="B231"/>
      <c r="C231"/>
      <c r="D231"/>
      <c r="E231"/>
      <c r="F231"/>
      <c r="G231" s="10"/>
      <c r="H231"/>
    </row>
    <row r="232" spans="2:8" ht="18.75" x14ac:dyDescent="0.4">
      <c r="B232"/>
      <c r="C232"/>
      <c r="D232"/>
      <c r="E232"/>
      <c r="F232"/>
      <c r="G232" s="10"/>
      <c r="H232"/>
    </row>
    <row r="233" spans="2:8" ht="18.75" x14ac:dyDescent="0.4">
      <c r="B233"/>
      <c r="C233"/>
      <c r="D233"/>
      <c r="E233"/>
      <c r="F233"/>
      <c r="G233" s="10"/>
      <c r="H233"/>
    </row>
    <row r="234" spans="2:8" ht="18.75" x14ac:dyDescent="0.4">
      <c r="B234"/>
      <c r="C234"/>
      <c r="D234"/>
      <c r="E234"/>
      <c r="F234"/>
      <c r="G234" s="10"/>
      <c r="H234"/>
    </row>
    <row r="235" spans="2:8" ht="18.75" x14ac:dyDescent="0.4">
      <c r="B235"/>
      <c r="C235"/>
      <c r="D235"/>
      <c r="E235"/>
      <c r="F235"/>
      <c r="G235" s="10"/>
      <c r="H235"/>
    </row>
    <row r="236" spans="2:8" ht="18.75" x14ac:dyDescent="0.4">
      <c r="B236"/>
      <c r="C236"/>
      <c r="D236"/>
      <c r="E236"/>
      <c r="F236"/>
      <c r="G236" s="10"/>
      <c r="H236"/>
    </row>
    <row r="237" spans="2:8" ht="18.75" x14ac:dyDescent="0.4">
      <c r="B237"/>
      <c r="C237"/>
      <c r="D237"/>
      <c r="E237"/>
      <c r="F237"/>
      <c r="G237" s="10"/>
      <c r="H237"/>
    </row>
    <row r="238" spans="2:8" ht="18.75" x14ac:dyDescent="0.4">
      <c r="B238"/>
      <c r="C238"/>
      <c r="D238"/>
      <c r="E238"/>
      <c r="F238"/>
      <c r="G238" s="10"/>
      <c r="H238"/>
    </row>
    <row r="239" spans="2:8" ht="18.75" x14ac:dyDescent="0.4">
      <c r="B239"/>
      <c r="C239"/>
      <c r="D239"/>
      <c r="E239"/>
      <c r="F239"/>
      <c r="G239" s="10"/>
      <c r="H239"/>
    </row>
    <row r="240" spans="2:8" ht="18.75" x14ac:dyDescent="0.4">
      <c r="B240"/>
      <c r="C240"/>
      <c r="D240"/>
      <c r="E240"/>
      <c r="F240"/>
      <c r="G240" s="10"/>
      <c r="H240"/>
    </row>
    <row r="241" spans="2:8" ht="18.75" x14ac:dyDescent="0.4">
      <c r="B241"/>
      <c r="C241"/>
      <c r="D241"/>
      <c r="E241"/>
      <c r="F241"/>
      <c r="G241" s="10"/>
      <c r="H241"/>
    </row>
    <row r="242" spans="2:8" ht="18.75" x14ac:dyDescent="0.4">
      <c r="B242"/>
      <c r="C242"/>
      <c r="D242"/>
      <c r="E242"/>
      <c r="F242"/>
      <c r="G242" s="10"/>
      <c r="H242"/>
    </row>
    <row r="243" spans="2:8" ht="18.75" x14ac:dyDescent="0.4">
      <c r="B243"/>
      <c r="C243"/>
      <c r="D243"/>
      <c r="E243"/>
      <c r="F243"/>
      <c r="G243" s="10"/>
      <c r="H243"/>
    </row>
    <row r="244" spans="2:8" ht="18.75" x14ac:dyDescent="0.4">
      <c r="B244"/>
      <c r="C244"/>
      <c r="D244"/>
      <c r="E244"/>
      <c r="F244"/>
      <c r="G244" s="10"/>
      <c r="H244"/>
    </row>
    <row r="245" spans="2:8" ht="18.75" x14ac:dyDescent="0.4">
      <c r="B245"/>
      <c r="C245"/>
      <c r="D245"/>
      <c r="E245"/>
      <c r="F245"/>
      <c r="G245" s="10"/>
      <c r="H245"/>
    </row>
    <row r="246" spans="2:8" ht="18.75" x14ac:dyDescent="0.4">
      <c r="B246"/>
      <c r="C246"/>
      <c r="D246"/>
      <c r="E246"/>
      <c r="F246"/>
      <c r="G246" s="10"/>
      <c r="H246"/>
    </row>
    <row r="247" spans="2:8" ht="18.75" x14ac:dyDescent="0.4">
      <c r="B247"/>
      <c r="C247"/>
      <c r="D247"/>
      <c r="E247"/>
      <c r="F247"/>
      <c r="G247" s="10"/>
      <c r="H247"/>
    </row>
    <row r="248" spans="2:8" ht="18.75" x14ac:dyDescent="0.4">
      <c r="B248"/>
      <c r="C248"/>
      <c r="D248"/>
      <c r="E248"/>
      <c r="F248"/>
      <c r="G248" s="10"/>
      <c r="H248"/>
    </row>
    <row r="249" spans="2:8" ht="18.75" x14ac:dyDescent="0.4">
      <c r="B249"/>
      <c r="C249"/>
      <c r="D249"/>
      <c r="E249"/>
      <c r="F249"/>
      <c r="G249" s="10"/>
      <c r="H249"/>
    </row>
    <row r="250" spans="2:8" ht="18.75" x14ac:dyDescent="0.4">
      <c r="B250"/>
      <c r="C250"/>
      <c r="D250"/>
      <c r="E250"/>
      <c r="F250"/>
      <c r="G250" s="10"/>
      <c r="H250"/>
    </row>
    <row r="251" spans="2:8" ht="18.75" x14ac:dyDescent="0.4">
      <c r="B251"/>
      <c r="C251"/>
      <c r="D251"/>
      <c r="E251"/>
      <c r="F251"/>
      <c r="G251" s="10"/>
      <c r="H251"/>
    </row>
    <row r="252" spans="2:8" ht="18.75" x14ac:dyDescent="0.4">
      <c r="B252"/>
      <c r="C252"/>
      <c r="D252"/>
      <c r="E252"/>
      <c r="F252"/>
      <c r="G252" s="10"/>
      <c r="H252"/>
    </row>
    <row r="253" spans="2:8" ht="18.75" x14ac:dyDescent="0.4">
      <c r="B253"/>
      <c r="C253"/>
      <c r="D253"/>
      <c r="E253"/>
      <c r="F253"/>
      <c r="G253" s="10"/>
      <c r="H253"/>
    </row>
    <row r="254" spans="2:8" ht="18.75" x14ac:dyDescent="0.4">
      <c r="B254"/>
      <c r="C254"/>
      <c r="D254"/>
      <c r="E254"/>
      <c r="F254"/>
      <c r="G254" s="10"/>
      <c r="H254"/>
    </row>
    <row r="255" spans="2:8" ht="18.75" x14ac:dyDescent="0.4">
      <c r="B255"/>
      <c r="C255"/>
      <c r="D255"/>
      <c r="E255"/>
      <c r="F255"/>
      <c r="G255" s="10"/>
      <c r="H255"/>
    </row>
    <row r="256" spans="2:8" ht="18.75" x14ac:dyDescent="0.4">
      <c r="B256"/>
      <c r="C256"/>
      <c r="D256"/>
      <c r="E256"/>
      <c r="F256"/>
      <c r="G256" s="10"/>
      <c r="H256"/>
    </row>
    <row r="257" spans="2:8" ht="18.75" x14ac:dyDescent="0.4">
      <c r="B257"/>
      <c r="C257"/>
      <c r="D257"/>
      <c r="E257"/>
      <c r="F257"/>
      <c r="G257" s="10"/>
      <c r="H257"/>
    </row>
    <row r="258" spans="2:8" ht="18.75" x14ac:dyDescent="0.4">
      <c r="B258"/>
      <c r="C258"/>
      <c r="D258"/>
      <c r="E258"/>
      <c r="F258"/>
      <c r="G258" s="10"/>
      <c r="H258"/>
    </row>
    <row r="259" spans="2:8" ht="18.75" x14ac:dyDescent="0.4">
      <c r="B259"/>
      <c r="C259"/>
      <c r="D259"/>
      <c r="E259"/>
      <c r="F259"/>
      <c r="G259" s="10"/>
      <c r="H259"/>
    </row>
    <row r="260" spans="2:8" ht="18.75" x14ac:dyDescent="0.4">
      <c r="B260"/>
      <c r="C260"/>
      <c r="D260"/>
      <c r="E260"/>
      <c r="F260"/>
      <c r="G260" s="10"/>
      <c r="H260"/>
    </row>
    <row r="261" spans="2:8" ht="18.75" x14ac:dyDescent="0.4">
      <c r="B261"/>
      <c r="C261"/>
      <c r="D261"/>
      <c r="E261"/>
      <c r="F261"/>
      <c r="G261" s="10"/>
      <c r="H261"/>
    </row>
    <row r="262" spans="2:8" ht="18.75" x14ac:dyDescent="0.4">
      <c r="B262"/>
      <c r="C262"/>
      <c r="D262"/>
      <c r="E262"/>
      <c r="F262"/>
      <c r="G262" s="10"/>
      <c r="H262"/>
    </row>
    <row r="263" spans="2:8" ht="18.75" x14ac:dyDescent="0.4">
      <c r="B263"/>
      <c r="C263"/>
      <c r="D263"/>
      <c r="E263"/>
      <c r="F263"/>
      <c r="G263" s="10"/>
      <c r="H263"/>
    </row>
    <row r="264" spans="2:8" ht="18.75" x14ac:dyDescent="0.4">
      <c r="B264"/>
      <c r="C264"/>
      <c r="D264"/>
      <c r="E264"/>
      <c r="F264"/>
      <c r="G264" s="10"/>
      <c r="H264"/>
    </row>
    <row r="265" spans="2:8" ht="18.75" x14ac:dyDescent="0.4">
      <c r="B265"/>
      <c r="C265"/>
      <c r="D265"/>
      <c r="E265"/>
      <c r="F265"/>
      <c r="G265" s="10"/>
      <c r="H265"/>
    </row>
    <row r="266" spans="2:8" ht="18.75" x14ac:dyDescent="0.4">
      <c r="B266"/>
      <c r="C266"/>
      <c r="D266"/>
      <c r="E266"/>
      <c r="F266"/>
      <c r="G266" s="10"/>
      <c r="H266"/>
    </row>
    <row r="267" spans="2:8" ht="18.75" x14ac:dyDescent="0.4">
      <c r="B267"/>
      <c r="C267"/>
      <c r="D267"/>
      <c r="E267"/>
      <c r="F267"/>
      <c r="G267" s="10"/>
      <c r="H267"/>
    </row>
    <row r="268" spans="2:8" ht="18.75" x14ac:dyDescent="0.4">
      <c r="B268"/>
      <c r="C268"/>
      <c r="D268"/>
      <c r="E268"/>
      <c r="F268"/>
      <c r="G268" s="10"/>
      <c r="H268"/>
    </row>
    <row r="269" spans="2:8" ht="18.75" x14ac:dyDescent="0.4">
      <c r="B269"/>
      <c r="C269"/>
      <c r="D269"/>
      <c r="E269"/>
      <c r="F269"/>
      <c r="G269" s="10"/>
      <c r="H269"/>
    </row>
    <row r="270" spans="2:8" ht="18.75" x14ac:dyDescent="0.4">
      <c r="B270"/>
      <c r="C270"/>
      <c r="D270"/>
      <c r="E270"/>
      <c r="F270"/>
      <c r="G270" s="10"/>
      <c r="H270"/>
    </row>
    <row r="271" spans="2:8" ht="18.75" x14ac:dyDescent="0.4">
      <c r="B271"/>
      <c r="C271"/>
      <c r="D271"/>
      <c r="E271"/>
      <c r="F271"/>
      <c r="G271" s="10"/>
      <c r="H271"/>
    </row>
    <row r="272" spans="2:8" ht="18.75" x14ac:dyDescent="0.4">
      <c r="B272"/>
      <c r="C272"/>
      <c r="D272"/>
      <c r="E272"/>
      <c r="F272"/>
      <c r="G272" s="10"/>
      <c r="H272"/>
    </row>
    <row r="273" spans="2:8" ht="18.75" x14ac:dyDescent="0.4">
      <c r="B273"/>
      <c r="C273"/>
      <c r="D273"/>
      <c r="E273"/>
      <c r="F273"/>
      <c r="G273" s="10"/>
      <c r="H273"/>
    </row>
    <row r="274" spans="2:8" ht="18.75" x14ac:dyDescent="0.4">
      <c r="B274"/>
      <c r="C274"/>
      <c r="D274"/>
      <c r="E274"/>
      <c r="F274"/>
      <c r="G274" s="10"/>
      <c r="H274"/>
    </row>
    <row r="275" spans="2:8" ht="18.75" x14ac:dyDescent="0.4">
      <c r="B275"/>
      <c r="C275"/>
      <c r="D275"/>
      <c r="E275"/>
      <c r="F275"/>
      <c r="G275" s="10"/>
      <c r="H275"/>
    </row>
    <row r="276" spans="2:8" ht="18.75" x14ac:dyDescent="0.4">
      <c r="B276"/>
      <c r="C276"/>
      <c r="D276"/>
      <c r="E276"/>
      <c r="F276"/>
      <c r="G276" s="10"/>
      <c r="H276"/>
    </row>
    <row r="277" spans="2:8" ht="18.75" x14ac:dyDescent="0.4">
      <c r="B277"/>
      <c r="C277"/>
      <c r="D277"/>
      <c r="E277"/>
      <c r="F277"/>
      <c r="G277" s="10"/>
      <c r="H277"/>
    </row>
    <row r="278" spans="2:8" ht="18.75" x14ac:dyDescent="0.4">
      <c r="B278"/>
      <c r="C278"/>
      <c r="D278"/>
      <c r="E278"/>
      <c r="F278"/>
      <c r="G278" s="10"/>
      <c r="H278"/>
    </row>
    <row r="279" spans="2:8" ht="18.75" x14ac:dyDescent="0.4">
      <c r="B279"/>
      <c r="C279"/>
      <c r="D279"/>
      <c r="E279"/>
      <c r="F279"/>
      <c r="G279" s="10"/>
      <c r="H279"/>
    </row>
    <row r="280" spans="2:8" ht="18.75" x14ac:dyDescent="0.4">
      <c r="B280"/>
      <c r="C280"/>
      <c r="D280"/>
      <c r="E280"/>
      <c r="F280"/>
      <c r="G280" s="10"/>
      <c r="H280"/>
    </row>
    <row r="281" spans="2:8" ht="18.75" x14ac:dyDescent="0.4">
      <c r="B281"/>
      <c r="C281"/>
      <c r="D281"/>
      <c r="E281"/>
      <c r="F281"/>
      <c r="G281" s="10"/>
      <c r="H281"/>
    </row>
    <row r="282" spans="2:8" ht="18.75" x14ac:dyDescent="0.4">
      <c r="B282"/>
      <c r="C282"/>
      <c r="D282"/>
      <c r="E282"/>
      <c r="F282"/>
      <c r="G282" s="10"/>
      <c r="H282"/>
    </row>
    <row r="283" spans="2:8" ht="18.75" x14ac:dyDescent="0.4">
      <c r="B283"/>
      <c r="C283"/>
      <c r="D283"/>
      <c r="E283"/>
      <c r="F283"/>
      <c r="G283" s="10"/>
      <c r="H283"/>
    </row>
    <row r="284" spans="2:8" ht="18.75" x14ac:dyDescent="0.4">
      <c r="B284"/>
      <c r="C284"/>
      <c r="D284"/>
      <c r="E284"/>
      <c r="F284"/>
      <c r="G284" s="10"/>
      <c r="H284"/>
    </row>
    <row r="285" spans="2:8" ht="18.75" x14ac:dyDescent="0.4">
      <c r="B285"/>
      <c r="C285"/>
      <c r="D285"/>
      <c r="E285"/>
      <c r="F285"/>
      <c r="G285" s="10"/>
      <c r="H285"/>
    </row>
    <row r="286" spans="2:8" ht="18.75" x14ac:dyDescent="0.4">
      <c r="B286"/>
      <c r="C286"/>
      <c r="D286"/>
      <c r="E286"/>
      <c r="F286"/>
      <c r="G286" s="10"/>
      <c r="H286"/>
    </row>
    <row r="287" spans="2:8" ht="18.75" x14ac:dyDescent="0.4">
      <c r="B287"/>
      <c r="C287"/>
      <c r="D287"/>
      <c r="E287"/>
      <c r="F287"/>
      <c r="G287" s="10"/>
      <c r="H287"/>
    </row>
    <row r="288" spans="2:8" ht="18.75" x14ac:dyDescent="0.4">
      <c r="B288"/>
      <c r="C288"/>
      <c r="D288"/>
      <c r="E288"/>
      <c r="F288"/>
      <c r="G288" s="10"/>
      <c r="H288"/>
    </row>
    <row r="289" spans="2:8" ht="18.75" x14ac:dyDescent="0.4">
      <c r="B289"/>
      <c r="C289"/>
      <c r="D289"/>
      <c r="E289"/>
      <c r="F289"/>
      <c r="G289" s="10"/>
      <c r="H289"/>
    </row>
    <row r="290" spans="2:8" ht="18.75" x14ac:dyDescent="0.4">
      <c r="B290"/>
      <c r="C290"/>
      <c r="D290"/>
      <c r="E290"/>
      <c r="F290"/>
      <c r="G290" s="10"/>
      <c r="H290"/>
    </row>
    <row r="291" spans="2:8" ht="18.75" x14ac:dyDescent="0.4">
      <c r="B291"/>
      <c r="C291"/>
      <c r="D291"/>
      <c r="E291"/>
      <c r="F291"/>
      <c r="G291" s="10"/>
      <c r="H291"/>
    </row>
    <row r="292" spans="2:8" ht="18.75" x14ac:dyDescent="0.4">
      <c r="B292"/>
      <c r="C292"/>
      <c r="D292"/>
      <c r="E292"/>
      <c r="F292"/>
      <c r="G292" s="10"/>
      <c r="H292"/>
    </row>
    <row r="293" spans="2:8" ht="18.75" x14ac:dyDescent="0.4">
      <c r="B293"/>
      <c r="C293"/>
      <c r="D293"/>
      <c r="E293"/>
      <c r="F293"/>
      <c r="G293" s="10"/>
      <c r="H293"/>
    </row>
    <row r="294" spans="2:8" ht="18.75" x14ac:dyDescent="0.4">
      <c r="B294"/>
      <c r="C294"/>
      <c r="D294"/>
      <c r="E294"/>
      <c r="F294"/>
      <c r="G294" s="10"/>
      <c r="H294"/>
    </row>
    <row r="295" spans="2:8" ht="18.75" x14ac:dyDescent="0.4">
      <c r="B295"/>
      <c r="C295"/>
      <c r="D295"/>
      <c r="E295"/>
      <c r="F295"/>
      <c r="G295" s="10"/>
      <c r="H295"/>
    </row>
    <row r="296" spans="2:8" ht="18.75" x14ac:dyDescent="0.4">
      <c r="B296"/>
      <c r="C296"/>
      <c r="D296"/>
      <c r="E296"/>
      <c r="F296"/>
      <c r="G296" s="10"/>
      <c r="H296"/>
    </row>
    <row r="297" spans="2:8" ht="18.75" x14ac:dyDescent="0.4">
      <c r="B297"/>
      <c r="C297"/>
      <c r="D297"/>
      <c r="E297"/>
      <c r="F297"/>
      <c r="G297" s="10"/>
      <c r="H297"/>
    </row>
    <row r="298" spans="2:8" ht="18.75" x14ac:dyDescent="0.4">
      <c r="B298"/>
      <c r="C298"/>
      <c r="D298"/>
      <c r="E298"/>
      <c r="F298"/>
      <c r="G298" s="10"/>
      <c r="H298"/>
    </row>
    <row r="299" spans="2:8" ht="18.75" x14ac:dyDescent="0.4">
      <c r="B299"/>
      <c r="C299"/>
      <c r="D299"/>
      <c r="E299"/>
      <c r="F299"/>
      <c r="G299" s="10"/>
      <c r="H299"/>
    </row>
    <row r="300" spans="2:8" ht="18.75" x14ac:dyDescent="0.4">
      <c r="B300"/>
      <c r="C300"/>
      <c r="D300"/>
      <c r="E300"/>
      <c r="F300"/>
      <c r="G300" s="10"/>
      <c r="H300"/>
    </row>
    <row r="301" spans="2:8" ht="18.75" x14ac:dyDescent="0.4">
      <c r="B301"/>
      <c r="C301"/>
      <c r="D301"/>
      <c r="E301"/>
      <c r="F301"/>
      <c r="G301" s="10"/>
      <c r="H301"/>
    </row>
    <row r="302" spans="2:8" ht="18.75" x14ac:dyDescent="0.4">
      <c r="B302"/>
      <c r="C302"/>
      <c r="D302"/>
      <c r="E302"/>
      <c r="F302"/>
      <c r="G302" s="10"/>
      <c r="H302"/>
    </row>
    <row r="303" spans="2:8" ht="18.75" x14ac:dyDescent="0.4">
      <c r="B303"/>
      <c r="C303"/>
      <c r="D303"/>
      <c r="E303"/>
      <c r="F303"/>
      <c r="G303" s="10"/>
      <c r="H303"/>
    </row>
    <row r="304" spans="2:8" ht="18.75" x14ac:dyDescent="0.4">
      <c r="B304"/>
      <c r="C304"/>
      <c r="D304"/>
      <c r="E304"/>
      <c r="F304"/>
      <c r="G304" s="10"/>
      <c r="H304"/>
    </row>
    <row r="305" spans="2:8" ht="18.75" x14ac:dyDescent="0.4">
      <c r="B305"/>
      <c r="C305"/>
      <c r="D305"/>
      <c r="E305"/>
      <c r="F305"/>
      <c r="G305" s="10"/>
      <c r="H305"/>
    </row>
    <row r="306" spans="2:8" ht="18.75" x14ac:dyDescent="0.4">
      <c r="B306"/>
      <c r="C306"/>
      <c r="D306"/>
      <c r="E306"/>
      <c r="F306"/>
      <c r="G306" s="10"/>
      <c r="H306"/>
    </row>
    <row r="307" spans="2:8" ht="18.75" x14ac:dyDescent="0.4">
      <c r="B307"/>
      <c r="C307"/>
      <c r="D307"/>
      <c r="E307"/>
      <c r="F307"/>
      <c r="G307" s="10"/>
      <c r="H307"/>
    </row>
    <row r="308" spans="2:8" ht="18.75" x14ac:dyDescent="0.4">
      <c r="B308"/>
      <c r="C308"/>
      <c r="D308"/>
      <c r="E308"/>
      <c r="F308"/>
      <c r="G308" s="10"/>
      <c r="H308"/>
    </row>
    <row r="309" spans="2:8" ht="18.75" x14ac:dyDescent="0.4">
      <c r="B309"/>
      <c r="C309"/>
      <c r="D309"/>
      <c r="E309"/>
      <c r="F309"/>
      <c r="G309" s="10"/>
      <c r="H309"/>
    </row>
    <row r="310" spans="2:8" ht="18.75" x14ac:dyDescent="0.4">
      <c r="B310"/>
      <c r="C310"/>
      <c r="D310"/>
      <c r="E310"/>
      <c r="F310"/>
      <c r="G310" s="10"/>
      <c r="H310"/>
    </row>
    <row r="311" spans="2:8" ht="18.75" x14ac:dyDescent="0.4">
      <c r="B311"/>
      <c r="C311"/>
      <c r="D311"/>
      <c r="E311"/>
      <c r="F311"/>
      <c r="G311" s="10"/>
      <c r="H311"/>
    </row>
    <row r="312" spans="2:8" ht="18.75" x14ac:dyDescent="0.4">
      <c r="B312"/>
      <c r="C312"/>
      <c r="D312"/>
      <c r="E312"/>
      <c r="F312"/>
      <c r="G312" s="10"/>
      <c r="H312"/>
    </row>
    <row r="313" spans="2:8" ht="18.75" x14ac:dyDescent="0.4">
      <c r="B313"/>
      <c r="C313"/>
      <c r="D313"/>
      <c r="E313"/>
      <c r="F313"/>
      <c r="G313" s="10"/>
      <c r="H313"/>
    </row>
    <row r="314" spans="2:8" ht="18.75" x14ac:dyDescent="0.4">
      <c r="B314"/>
      <c r="C314"/>
      <c r="D314"/>
      <c r="E314"/>
      <c r="F314"/>
      <c r="G314" s="10"/>
      <c r="H314"/>
    </row>
    <row r="315" spans="2:8" ht="18.75" x14ac:dyDescent="0.4">
      <c r="B315"/>
      <c r="C315"/>
      <c r="D315"/>
      <c r="E315"/>
      <c r="F315"/>
      <c r="G315" s="10"/>
      <c r="H315"/>
    </row>
    <row r="316" spans="2:8" ht="18.75" x14ac:dyDescent="0.4">
      <c r="B316"/>
      <c r="C316"/>
      <c r="D316"/>
      <c r="E316"/>
      <c r="F316"/>
      <c r="G316" s="10"/>
      <c r="H316"/>
    </row>
    <row r="317" spans="2:8" ht="18.75" x14ac:dyDescent="0.4">
      <c r="B317"/>
      <c r="C317"/>
      <c r="D317"/>
      <c r="E317"/>
      <c r="F317"/>
      <c r="G317" s="10"/>
      <c r="H317"/>
    </row>
    <row r="318" spans="2:8" ht="18.75" x14ac:dyDescent="0.4">
      <c r="B318"/>
      <c r="C318"/>
      <c r="D318"/>
      <c r="E318"/>
      <c r="F318"/>
      <c r="G318" s="10"/>
      <c r="H318"/>
    </row>
    <row r="319" spans="2:8" ht="18.75" x14ac:dyDescent="0.4">
      <c r="B319"/>
      <c r="C319"/>
      <c r="D319"/>
      <c r="E319"/>
      <c r="F319"/>
      <c r="G319" s="10"/>
      <c r="H319"/>
    </row>
    <row r="320" spans="2:8" ht="18.75" x14ac:dyDescent="0.4">
      <c r="B320"/>
      <c r="C320"/>
      <c r="D320"/>
      <c r="E320"/>
      <c r="F320"/>
      <c r="G320" s="10"/>
      <c r="H320"/>
    </row>
    <row r="321" spans="2:8" ht="18.75" x14ac:dyDescent="0.4">
      <c r="B321"/>
      <c r="C321"/>
      <c r="D321"/>
      <c r="E321"/>
      <c r="F321"/>
      <c r="G321" s="10"/>
      <c r="H321"/>
    </row>
    <row r="322" spans="2:8" ht="18.75" x14ac:dyDescent="0.4">
      <c r="B322"/>
      <c r="C322"/>
      <c r="D322"/>
      <c r="E322"/>
      <c r="F322"/>
      <c r="G322" s="10"/>
      <c r="H322"/>
    </row>
    <row r="323" spans="2:8" ht="18.75" x14ac:dyDescent="0.4">
      <c r="B323"/>
      <c r="C323"/>
      <c r="D323"/>
      <c r="E323"/>
      <c r="F323"/>
      <c r="G323" s="10"/>
      <c r="H323"/>
    </row>
    <row r="324" spans="2:8" ht="18.75" x14ac:dyDescent="0.4">
      <c r="B324"/>
      <c r="C324"/>
      <c r="D324"/>
      <c r="E324"/>
      <c r="F324"/>
      <c r="G324" s="10"/>
      <c r="H324"/>
    </row>
    <row r="325" spans="2:8" ht="18.75" x14ac:dyDescent="0.4">
      <c r="B325"/>
      <c r="C325"/>
      <c r="D325"/>
      <c r="E325"/>
      <c r="F325"/>
      <c r="G325" s="10"/>
      <c r="H325"/>
    </row>
    <row r="326" spans="2:8" ht="18.75" x14ac:dyDescent="0.4">
      <c r="B326"/>
      <c r="C326"/>
      <c r="D326"/>
      <c r="E326"/>
      <c r="F326"/>
      <c r="G326" s="10"/>
      <c r="H326"/>
    </row>
    <row r="327" spans="2:8" ht="18.75" x14ac:dyDescent="0.4">
      <c r="B327"/>
      <c r="C327"/>
      <c r="D327"/>
      <c r="E327"/>
      <c r="F327"/>
      <c r="G327" s="10"/>
      <c r="H327"/>
    </row>
    <row r="328" spans="2:8" ht="18.75" x14ac:dyDescent="0.4">
      <c r="B328"/>
      <c r="C328"/>
      <c r="D328"/>
      <c r="E328"/>
      <c r="F328"/>
      <c r="G328" s="10"/>
      <c r="H328"/>
    </row>
    <row r="329" spans="2:8" ht="18.75" x14ac:dyDescent="0.4">
      <c r="B329"/>
      <c r="C329"/>
      <c r="D329"/>
      <c r="E329"/>
      <c r="F329"/>
      <c r="G329" s="10"/>
      <c r="H329"/>
    </row>
    <row r="330" spans="2:8" ht="18.75" x14ac:dyDescent="0.4">
      <c r="B330"/>
      <c r="C330"/>
      <c r="D330"/>
      <c r="E330"/>
      <c r="F330"/>
      <c r="G330" s="10"/>
      <c r="H330"/>
    </row>
    <row r="331" spans="2:8" ht="18.75" x14ac:dyDescent="0.4">
      <c r="B331"/>
      <c r="C331"/>
      <c r="D331"/>
      <c r="E331"/>
      <c r="F331"/>
      <c r="G331" s="10"/>
      <c r="H331"/>
    </row>
    <row r="332" spans="2:8" ht="18.75" x14ac:dyDescent="0.4">
      <c r="B332"/>
      <c r="C332"/>
      <c r="D332"/>
      <c r="E332"/>
      <c r="F332"/>
      <c r="G332" s="10"/>
      <c r="H332"/>
    </row>
    <row r="333" spans="2:8" ht="18.75" x14ac:dyDescent="0.4">
      <c r="B333"/>
      <c r="C333"/>
      <c r="D333"/>
      <c r="E333"/>
      <c r="F333"/>
      <c r="G333" s="10"/>
      <c r="H333"/>
    </row>
    <row r="334" spans="2:8" ht="18.75" x14ac:dyDescent="0.4">
      <c r="B334"/>
      <c r="C334"/>
      <c r="D334"/>
      <c r="E334"/>
      <c r="F334"/>
      <c r="G334" s="10"/>
      <c r="H334"/>
    </row>
    <row r="335" spans="2:8" ht="18.75" x14ac:dyDescent="0.4">
      <c r="B335"/>
      <c r="C335"/>
      <c r="D335"/>
      <c r="E335"/>
      <c r="F335"/>
      <c r="G335" s="10"/>
      <c r="H335"/>
    </row>
    <row r="336" spans="2:8" ht="18.75" x14ac:dyDescent="0.4">
      <c r="B336"/>
      <c r="C336"/>
      <c r="D336"/>
      <c r="E336"/>
      <c r="F336"/>
      <c r="G336" s="10"/>
      <c r="H336"/>
    </row>
    <row r="337" spans="2:8" ht="18.75" x14ac:dyDescent="0.4">
      <c r="B337"/>
      <c r="C337"/>
      <c r="D337"/>
      <c r="E337"/>
      <c r="F337"/>
      <c r="G337" s="10"/>
      <c r="H337"/>
    </row>
    <row r="338" spans="2:8" ht="18.75" x14ac:dyDescent="0.4">
      <c r="B338"/>
      <c r="C338"/>
      <c r="D338"/>
      <c r="E338"/>
      <c r="F338"/>
      <c r="G338" s="10"/>
      <c r="H338"/>
    </row>
    <row r="339" spans="2:8" ht="18.75" x14ac:dyDescent="0.4">
      <c r="B339"/>
      <c r="C339"/>
      <c r="D339"/>
      <c r="E339"/>
      <c r="F339"/>
      <c r="G339" s="10"/>
      <c r="H339"/>
    </row>
    <row r="340" spans="2:8" ht="18.75" x14ac:dyDescent="0.4">
      <c r="B340"/>
      <c r="C340"/>
      <c r="D340"/>
      <c r="E340"/>
      <c r="F340"/>
      <c r="G340" s="10"/>
      <c r="H340"/>
    </row>
    <row r="341" spans="2:8" ht="18.75" x14ac:dyDescent="0.4">
      <c r="B341"/>
      <c r="C341"/>
      <c r="D341"/>
      <c r="E341"/>
      <c r="F341"/>
      <c r="G341" s="10"/>
      <c r="H341"/>
    </row>
    <row r="342" spans="2:8" ht="18.75" x14ac:dyDescent="0.4">
      <c r="B342"/>
      <c r="C342"/>
      <c r="D342"/>
      <c r="E342"/>
      <c r="F342"/>
      <c r="G342" s="10"/>
      <c r="H342"/>
    </row>
    <row r="343" spans="2:8" ht="18.75" x14ac:dyDescent="0.4">
      <c r="B343"/>
      <c r="C343"/>
      <c r="D343"/>
      <c r="E343"/>
      <c r="F343"/>
      <c r="G343" s="10"/>
      <c r="H343"/>
    </row>
    <row r="344" spans="2:8" ht="18.75" x14ac:dyDescent="0.4">
      <c r="B344"/>
      <c r="C344"/>
      <c r="D344"/>
      <c r="E344"/>
      <c r="F344"/>
      <c r="G344" s="10"/>
      <c r="H344"/>
    </row>
    <row r="345" spans="2:8" ht="18.75" x14ac:dyDescent="0.4">
      <c r="B345"/>
      <c r="C345"/>
      <c r="D345"/>
      <c r="E345"/>
      <c r="F345"/>
      <c r="G345" s="10"/>
      <c r="H345"/>
    </row>
    <row r="346" spans="2:8" ht="18.75" x14ac:dyDescent="0.4">
      <c r="B346"/>
      <c r="C346"/>
      <c r="D346"/>
      <c r="E346"/>
      <c r="F346"/>
      <c r="G346" s="10"/>
      <c r="H346"/>
    </row>
    <row r="347" spans="2:8" ht="18.75" x14ac:dyDescent="0.4">
      <c r="B347"/>
      <c r="C347"/>
      <c r="D347"/>
      <c r="E347"/>
      <c r="F347"/>
      <c r="G347" s="10"/>
      <c r="H347"/>
    </row>
    <row r="348" spans="2:8" ht="18.75" x14ac:dyDescent="0.4">
      <c r="B348"/>
      <c r="C348"/>
      <c r="D348"/>
      <c r="E348"/>
      <c r="F348"/>
      <c r="G348" s="10"/>
      <c r="H348"/>
    </row>
    <row r="349" spans="2:8" ht="18.75" x14ac:dyDescent="0.4">
      <c r="B349"/>
      <c r="C349"/>
      <c r="D349"/>
      <c r="E349"/>
      <c r="F349"/>
      <c r="G349" s="10"/>
      <c r="H349"/>
    </row>
    <row r="350" spans="2:8" ht="18.75" x14ac:dyDescent="0.4">
      <c r="B350"/>
      <c r="C350"/>
      <c r="D350"/>
      <c r="E350"/>
      <c r="F350"/>
      <c r="G350" s="10"/>
      <c r="H350"/>
    </row>
    <row r="351" spans="2:8" ht="18.75" x14ac:dyDescent="0.4">
      <c r="B351"/>
      <c r="C351"/>
      <c r="D351"/>
      <c r="E351"/>
      <c r="F351"/>
      <c r="G351" s="10"/>
      <c r="H351"/>
    </row>
    <row r="352" spans="2:8" ht="18.75" x14ac:dyDescent="0.4">
      <c r="B352"/>
      <c r="C352"/>
      <c r="D352"/>
      <c r="E352"/>
      <c r="F352"/>
      <c r="G352" s="10"/>
      <c r="H352"/>
    </row>
    <row r="353" spans="2:8" ht="18.75" x14ac:dyDescent="0.4">
      <c r="B353"/>
      <c r="C353"/>
      <c r="D353"/>
      <c r="E353"/>
      <c r="F353"/>
      <c r="G353" s="10"/>
      <c r="H353"/>
    </row>
    <row r="354" spans="2:8" ht="18.75" x14ac:dyDescent="0.4">
      <c r="B354"/>
      <c r="C354"/>
      <c r="D354"/>
      <c r="E354"/>
      <c r="F354"/>
      <c r="G354" s="10"/>
      <c r="H354"/>
    </row>
    <row r="355" spans="2:8" ht="18.75" x14ac:dyDescent="0.4">
      <c r="B355"/>
      <c r="C355"/>
      <c r="D355"/>
      <c r="E355"/>
      <c r="F355"/>
      <c r="G355" s="10"/>
      <c r="H355"/>
    </row>
    <row r="356" spans="2:8" ht="18.75" x14ac:dyDescent="0.4">
      <c r="B356"/>
      <c r="C356"/>
      <c r="D356"/>
      <c r="E356"/>
      <c r="F356"/>
      <c r="G356" s="10"/>
      <c r="H356"/>
    </row>
    <row r="357" spans="2:8" ht="18.75" x14ac:dyDescent="0.4">
      <c r="B357"/>
      <c r="C357"/>
      <c r="D357"/>
      <c r="E357"/>
      <c r="F357"/>
      <c r="G357" s="10"/>
      <c r="H357"/>
    </row>
    <row r="358" spans="2:8" ht="18.75" x14ac:dyDescent="0.4">
      <c r="B358"/>
      <c r="C358"/>
      <c r="D358"/>
      <c r="E358"/>
      <c r="F358"/>
      <c r="G358" s="10"/>
      <c r="H358"/>
    </row>
    <row r="359" spans="2:8" ht="18.75" x14ac:dyDescent="0.4">
      <c r="B359"/>
      <c r="C359"/>
      <c r="D359"/>
      <c r="E359"/>
      <c r="F359"/>
      <c r="G359" s="10"/>
      <c r="H359"/>
    </row>
    <row r="360" spans="2:8" ht="18.75" x14ac:dyDescent="0.4">
      <c r="B360"/>
      <c r="C360"/>
      <c r="D360"/>
      <c r="E360"/>
      <c r="F360"/>
      <c r="G360" s="10"/>
      <c r="H360"/>
    </row>
    <row r="361" spans="2:8" ht="18.75" x14ac:dyDescent="0.4">
      <c r="B361"/>
      <c r="C361"/>
      <c r="D361"/>
      <c r="E361"/>
      <c r="F361"/>
      <c r="G361" s="10"/>
      <c r="H361"/>
    </row>
    <row r="362" spans="2:8" ht="18.75" x14ac:dyDescent="0.4">
      <c r="B362"/>
      <c r="C362"/>
      <c r="D362"/>
      <c r="E362"/>
      <c r="F362"/>
      <c r="G362" s="10"/>
      <c r="H362"/>
    </row>
    <row r="363" spans="2:8" ht="18.75" x14ac:dyDescent="0.4">
      <c r="B363"/>
      <c r="C363"/>
      <c r="D363"/>
      <c r="E363"/>
      <c r="F363"/>
      <c r="G363" s="10"/>
      <c r="H363"/>
    </row>
    <row r="364" spans="2:8" ht="18.75" x14ac:dyDescent="0.4">
      <c r="B364"/>
      <c r="C364"/>
      <c r="D364"/>
      <c r="E364"/>
      <c r="F364"/>
      <c r="G364" s="10"/>
      <c r="H364"/>
    </row>
    <row r="365" spans="2:8" ht="18.75" x14ac:dyDescent="0.4">
      <c r="B365"/>
      <c r="C365"/>
      <c r="D365"/>
      <c r="E365"/>
      <c r="F365"/>
      <c r="G365" s="10"/>
      <c r="H365"/>
    </row>
    <row r="366" spans="2:8" ht="18.75" x14ac:dyDescent="0.4">
      <c r="B366"/>
      <c r="C366"/>
      <c r="D366"/>
      <c r="E366"/>
      <c r="F366"/>
      <c r="G366" s="10"/>
      <c r="H366"/>
    </row>
    <row r="367" spans="2:8" ht="18.75" x14ac:dyDescent="0.4">
      <c r="B367"/>
      <c r="C367"/>
      <c r="D367"/>
      <c r="E367"/>
      <c r="F367"/>
      <c r="G367" s="10"/>
      <c r="H367"/>
    </row>
    <row r="368" spans="2:8" ht="18.75" x14ac:dyDescent="0.4">
      <c r="B368"/>
      <c r="C368"/>
      <c r="D368"/>
      <c r="E368"/>
      <c r="F368"/>
      <c r="G368" s="10"/>
      <c r="H368"/>
    </row>
    <row r="369" spans="2:8" ht="18.75" x14ac:dyDescent="0.4">
      <c r="B369"/>
      <c r="C369"/>
      <c r="D369"/>
      <c r="E369"/>
      <c r="F369"/>
      <c r="G369" s="10"/>
      <c r="H369"/>
    </row>
    <row r="370" spans="2:8" ht="18.75" x14ac:dyDescent="0.4">
      <c r="B370"/>
      <c r="C370"/>
      <c r="D370"/>
      <c r="E370"/>
      <c r="F370"/>
      <c r="G370" s="10"/>
      <c r="H370"/>
    </row>
    <row r="371" spans="2:8" ht="18.75" x14ac:dyDescent="0.4">
      <c r="B371"/>
      <c r="C371"/>
      <c r="D371"/>
      <c r="E371"/>
      <c r="F371"/>
      <c r="G371" s="10"/>
      <c r="H371"/>
    </row>
    <row r="372" spans="2:8" ht="18.75" x14ac:dyDescent="0.4">
      <c r="B372"/>
      <c r="C372"/>
      <c r="D372"/>
      <c r="E372"/>
      <c r="F372"/>
      <c r="G372" s="10"/>
      <c r="H372"/>
    </row>
    <row r="373" spans="2:8" ht="18.75" x14ac:dyDescent="0.4">
      <c r="B373"/>
      <c r="C373"/>
      <c r="D373"/>
      <c r="E373"/>
      <c r="F373"/>
      <c r="G373" s="10"/>
      <c r="H373"/>
    </row>
    <row r="374" spans="2:8" ht="18.75" x14ac:dyDescent="0.4">
      <c r="B374"/>
      <c r="C374"/>
      <c r="D374"/>
      <c r="E374"/>
      <c r="F374"/>
      <c r="G374" s="10"/>
      <c r="H374"/>
    </row>
    <row r="375" spans="2:8" ht="18.75" x14ac:dyDescent="0.4">
      <c r="B375"/>
      <c r="C375"/>
      <c r="D375"/>
      <c r="E375"/>
      <c r="F375"/>
      <c r="G375" s="10"/>
      <c r="H375"/>
    </row>
    <row r="376" spans="2:8" ht="18.75" x14ac:dyDescent="0.4">
      <c r="B376"/>
      <c r="C376"/>
      <c r="D376"/>
      <c r="E376"/>
      <c r="F376"/>
      <c r="G376" s="10"/>
      <c r="H376"/>
    </row>
    <row r="377" spans="2:8" ht="18.75" x14ac:dyDescent="0.4">
      <c r="B377"/>
      <c r="C377"/>
      <c r="D377"/>
      <c r="E377"/>
      <c r="F377"/>
      <c r="G377" s="10"/>
      <c r="H377"/>
    </row>
    <row r="378" spans="2:8" ht="18.75" x14ac:dyDescent="0.4">
      <c r="B378"/>
      <c r="C378"/>
      <c r="D378"/>
      <c r="E378"/>
      <c r="F378"/>
      <c r="G378" s="10"/>
      <c r="H378"/>
    </row>
    <row r="379" spans="2:8" ht="18.75" x14ac:dyDescent="0.4">
      <c r="B379"/>
      <c r="C379"/>
      <c r="D379"/>
      <c r="E379"/>
      <c r="F379"/>
      <c r="G379" s="10"/>
      <c r="H379"/>
    </row>
    <row r="380" spans="2:8" ht="18.75" x14ac:dyDescent="0.4">
      <c r="B380"/>
      <c r="C380"/>
      <c r="D380"/>
      <c r="E380"/>
      <c r="F380"/>
      <c r="G380" s="10"/>
      <c r="H380"/>
    </row>
    <row r="381" spans="2:8" ht="18.75" x14ac:dyDescent="0.4">
      <c r="B381"/>
      <c r="C381"/>
      <c r="D381"/>
      <c r="E381"/>
      <c r="F381"/>
      <c r="G381" s="10"/>
      <c r="H381"/>
    </row>
    <row r="382" spans="2:8" ht="18.75" x14ac:dyDescent="0.4">
      <c r="B382"/>
      <c r="C382"/>
      <c r="D382"/>
      <c r="E382"/>
      <c r="F382"/>
      <c r="G382" s="10"/>
      <c r="H382"/>
    </row>
    <row r="383" spans="2:8" ht="18.75" x14ac:dyDescent="0.4">
      <c r="B383"/>
      <c r="C383"/>
      <c r="D383"/>
      <c r="E383"/>
      <c r="F383"/>
      <c r="G383" s="10"/>
      <c r="H383"/>
    </row>
    <row r="384" spans="2:8" ht="18.75" x14ac:dyDescent="0.4">
      <c r="B384"/>
      <c r="C384"/>
      <c r="D384"/>
      <c r="E384"/>
      <c r="F384"/>
      <c r="G384" s="10"/>
      <c r="H384"/>
    </row>
    <row r="385" spans="2:8" ht="18.75" x14ac:dyDescent="0.4">
      <c r="B385"/>
      <c r="C385"/>
      <c r="D385"/>
      <c r="E385"/>
      <c r="F385"/>
      <c r="G385" s="10"/>
      <c r="H385"/>
    </row>
    <row r="386" spans="2:8" ht="18.75" x14ac:dyDescent="0.4">
      <c r="B386"/>
      <c r="C386"/>
      <c r="D386"/>
      <c r="E386"/>
      <c r="F386"/>
      <c r="G386" s="10"/>
      <c r="H386"/>
    </row>
    <row r="387" spans="2:8" ht="18.75" x14ac:dyDescent="0.4">
      <c r="B387"/>
      <c r="C387"/>
      <c r="D387"/>
      <c r="E387"/>
      <c r="F387"/>
      <c r="G387" s="10"/>
      <c r="H387"/>
    </row>
    <row r="388" spans="2:8" ht="18.75" x14ac:dyDescent="0.4">
      <c r="B388"/>
      <c r="C388"/>
      <c r="D388"/>
      <c r="E388"/>
      <c r="F388"/>
      <c r="G388" s="10"/>
      <c r="H388"/>
    </row>
    <row r="389" spans="2:8" ht="18.75" x14ac:dyDescent="0.4">
      <c r="B389"/>
      <c r="C389"/>
      <c r="D389"/>
      <c r="E389"/>
      <c r="F389"/>
      <c r="G389" s="10"/>
      <c r="H389"/>
    </row>
    <row r="390" spans="2:8" ht="18.75" x14ac:dyDescent="0.4">
      <c r="B390"/>
      <c r="C390"/>
      <c r="D390"/>
      <c r="E390"/>
      <c r="F390"/>
      <c r="G390" s="10"/>
      <c r="H390"/>
    </row>
    <row r="391" spans="2:8" ht="18.75" x14ac:dyDescent="0.4">
      <c r="B391"/>
      <c r="C391"/>
      <c r="D391"/>
      <c r="E391"/>
      <c r="F391"/>
      <c r="G391" s="10"/>
      <c r="H391"/>
    </row>
    <row r="392" spans="2:8" ht="18.75" x14ac:dyDescent="0.4">
      <c r="B392"/>
      <c r="C392"/>
      <c r="D392"/>
      <c r="E392"/>
      <c r="F392"/>
      <c r="G392" s="10"/>
      <c r="H392"/>
    </row>
    <row r="393" spans="2:8" ht="18.75" x14ac:dyDescent="0.4">
      <c r="B393"/>
      <c r="C393"/>
      <c r="D393"/>
      <c r="E393"/>
      <c r="F393"/>
      <c r="G393" s="10"/>
      <c r="H393"/>
    </row>
    <row r="394" spans="2:8" ht="18.75" x14ac:dyDescent="0.4">
      <c r="B394"/>
      <c r="C394"/>
      <c r="D394"/>
      <c r="E394"/>
      <c r="F394"/>
      <c r="G394" s="10"/>
      <c r="H394"/>
    </row>
    <row r="395" spans="2:8" ht="18.75" x14ac:dyDescent="0.4">
      <c r="B395"/>
      <c r="C395"/>
      <c r="D395"/>
      <c r="E395"/>
      <c r="F395"/>
      <c r="G395" s="10"/>
      <c r="H395"/>
    </row>
    <row r="396" spans="2:8" ht="18.75" x14ac:dyDescent="0.4">
      <c r="B396"/>
      <c r="C396"/>
      <c r="D396"/>
      <c r="E396"/>
      <c r="F396"/>
      <c r="G396" s="10"/>
      <c r="H396"/>
    </row>
    <row r="397" spans="2:8" ht="18.75" x14ac:dyDescent="0.4">
      <c r="B397"/>
      <c r="C397"/>
      <c r="D397"/>
      <c r="E397"/>
      <c r="F397"/>
      <c r="G397" s="10"/>
      <c r="H397"/>
    </row>
    <row r="398" spans="2:8" ht="18.75" x14ac:dyDescent="0.4">
      <c r="B398"/>
      <c r="C398"/>
      <c r="D398"/>
      <c r="E398"/>
      <c r="F398"/>
      <c r="G398" s="10"/>
      <c r="H398"/>
    </row>
    <row r="399" spans="2:8" ht="18.75" x14ac:dyDescent="0.4">
      <c r="B399"/>
      <c r="C399"/>
      <c r="D399"/>
      <c r="E399"/>
      <c r="F399"/>
      <c r="G399" s="10"/>
      <c r="H399"/>
    </row>
    <row r="400" spans="2:8" ht="18.75" x14ac:dyDescent="0.4">
      <c r="B400"/>
      <c r="C400"/>
      <c r="D400"/>
      <c r="E400"/>
      <c r="F400"/>
      <c r="G400" s="10"/>
      <c r="H400"/>
    </row>
    <row r="401" spans="2:8" ht="18.75" x14ac:dyDescent="0.4">
      <c r="B401"/>
      <c r="C401"/>
      <c r="D401"/>
      <c r="E401"/>
      <c r="F401"/>
      <c r="G401" s="10"/>
      <c r="H401"/>
    </row>
    <row r="402" spans="2:8" ht="18.75" x14ac:dyDescent="0.4">
      <c r="B402"/>
      <c r="C402"/>
      <c r="D402"/>
      <c r="E402"/>
      <c r="F402"/>
      <c r="G402" s="10"/>
      <c r="H402"/>
    </row>
    <row r="403" spans="2:8" ht="18.75" x14ac:dyDescent="0.4">
      <c r="B403"/>
      <c r="C403"/>
      <c r="D403"/>
      <c r="E403"/>
      <c r="F403"/>
      <c r="G403" s="10"/>
      <c r="H403"/>
    </row>
    <row r="404" spans="2:8" ht="18.75" x14ac:dyDescent="0.4">
      <c r="B404"/>
      <c r="C404"/>
      <c r="D404"/>
      <c r="E404"/>
      <c r="F404"/>
      <c r="G404" s="10"/>
      <c r="H404"/>
    </row>
    <row r="405" spans="2:8" ht="18.75" x14ac:dyDescent="0.4">
      <c r="B405"/>
      <c r="C405"/>
      <c r="D405"/>
      <c r="E405"/>
      <c r="F405"/>
      <c r="G405" s="10"/>
      <c r="H405"/>
    </row>
    <row r="406" spans="2:8" ht="18.75" x14ac:dyDescent="0.4">
      <c r="B406"/>
      <c r="C406"/>
      <c r="D406"/>
      <c r="E406"/>
      <c r="F406"/>
      <c r="G406" s="10"/>
      <c r="H406"/>
    </row>
    <row r="407" spans="2:8" ht="18.75" x14ac:dyDescent="0.4">
      <c r="B407"/>
      <c r="C407"/>
      <c r="D407"/>
      <c r="E407"/>
      <c r="F407"/>
      <c r="G407" s="10"/>
      <c r="H407"/>
    </row>
    <row r="408" spans="2:8" ht="18.75" x14ac:dyDescent="0.4">
      <c r="B408"/>
      <c r="C408"/>
      <c r="D408"/>
      <c r="E408"/>
      <c r="F408"/>
      <c r="G408" s="10"/>
      <c r="H408"/>
    </row>
    <row r="409" spans="2:8" ht="18.75" x14ac:dyDescent="0.4">
      <c r="B409"/>
      <c r="C409"/>
      <c r="D409"/>
      <c r="E409"/>
      <c r="F409"/>
      <c r="G409" s="10"/>
      <c r="H409"/>
    </row>
    <row r="410" spans="2:8" ht="18.75" x14ac:dyDescent="0.4">
      <c r="B410"/>
      <c r="C410"/>
      <c r="D410"/>
      <c r="E410"/>
      <c r="F410"/>
      <c r="G410" s="10"/>
      <c r="H410"/>
    </row>
    <row r="411" spans="2:8" ht="18.75" x14ac:dyDescent="0.4">
      <c r="B411"/>
      <c r="C411"/>
      <c r="D411"/>
      <c r="E411"/>
      <c r="F411"/>
      <c r="G411" s="10"/>
      <c r="H411"/>
    </row>
    <row r="412" spans="2:8" ht="18.75" x14ac:dyDescent="0.4">
      <c r="B412"/>
      <c r="C412"/>
      <c r="D412"/>
      <c r="E412"/>
      <c r="F412"/>
      <c r="G412" s="10"/>
      <c r="H412"/>
    </row>
    <row r="413" spans="2:8" ht="18.75" x14ac:dyDescent="0.4">
      <c r="B413"/>
      <c r="C413"/>
      <c r="D413"/>
      <c r="E413"/>
      <c r="F413"/>
      <c r="G413" s="10"/>
      <c r="H413"/>
    </row>
    <row r="414" spans="2:8" ht="18.75" x14ac:dyDescent="0.4">
      <c r="B414"/>
      <c r="C414"/>
      <c r="D414"/>
      <c r="E414"/>
      <c r="F414"/>
      <c r="G414" s="10"/>
      <c r="H414"/>
    </row>
    <row r="415" spans="2:8" ht="18.75" x14ac:dyDescent="0.4">
      <c r="B415"/>
      <c r="C415"/>
      <c r="D415"/>
      <c r="E415"/>
      <c r="F415"/>
      <c r="G415" s="10"/>
      <c r="H415"/>
    </row>
    <row r="416" spans="2:8" ht="18.75" x14ac:dyDescent="0.4">
      <c r="B416"/>
      <c r="C416"/>
      <c r="D416"/>
      <c r="E416"/>
      <c r="F416"/>
      <c r="G416" s="10"/>
      <c r="H416"/>
    </row>
    <row r="417" spans="2:8" ht="18.75" x14ac:dyDescent="0.4">
      <c r="B417"/>
      <c r="C417"/>
      <c r="D417"/>
      <c r="E417"/>
      <c r="F417"/>
      <c r="G417" s="10"/>
      <c r="H417"/>
    </row>
    <row r="418" spans="2:8" ht="18.75" x14ac:dyDescent="0.4">
      <c r="B418"/>
      <c r="C418"/>
      <c r="D418"/>
      <c r="E418"/>
      <c r="F418"/>
      <c r="G418" s="10"/>
      <c r="H418"/>
    </row>
    <row r="419" spans="2:8" ht="18.75" x14ac:dyDescent="0.4">
      <c r="B419"/>
      <c r="C419"/>
      <c r="D419"/>
      <c r="E419"/>
      <c r="F419"/>
      <c r="G419" s="10"/>
      <c r="H419"/>
    </row>
    <row r="420" spans="2:8" ht="18.75" x14ac:dyDescent="0.4">
      <c r="B420"/>
      <c r="C420"/>
      <c r="D420"/>
      <c r="E420"/>
      <c r="F420"/>
      <c r="G420" s="10"/>
      <c r="H420"/>
    </row>
    <row r="421" spans="2:8" ht="18.75" x14ac:dyDescent="0.4">
      <c r="B421"/>
      <c r="C421"/>
      <c r="D421"/>
      <c r="E421"/>
      <c r="F421"/>
      <c r="G421" s="10"/>
      <c r="H421"/>
    </row>
    <row r="422" spans="2:8" ht="18.75" x14ac:dyDescent="0.4">
      <c r="B422"/>
      <c r="C422"/>
      <c r="D422"/>
      <c r="E422"/>
      <c r="F422"/>
      <c r="G422" s="10"/>
      <c r="H422"/>
    </row>
    <row r="423" spans="2:8" ht="18.75" x14ac:dyDescent="0.4">
      <c r="B423"/>
      <c r="C423"/>
      <c r="D423"/>
      <c r="E423"/>
      <c r="F423"/>
      <c r="G423" s="10"/>
      <c r="H423"/>
    </row>
    <row r="424" spans="2:8" ht="18.75" x14ac:dyDescent="0.4">
      <c r="B424"/>
      <c r="C424"/>
      <c r="D424"/>
      <c r="E424"/>
      <c r="F424"/>
      <c r="G424" s="10"/>
      <c r="H424"/>
    </row>
    <row r="425" spans="2:8" ht="18.75" x14ac:dyDescent="0.4">
      <c r="B425"/>
      <c r="C425"/>
      <c r="D425"/>
      <c r="E425"/>
      <c r="F425"/>
      <c r="G425" s="10"/>
      <c r="H425"/>
    </row>
    <row r="426" spans="2:8" ht="18.75" x14ac:dyDescent="0.4">
      <c r="B426"/>
      <c r="C426"/>
      <c r="D426"/>
      <c r="E426"/>
      <c r="F426"/>
      <c r="G426" s="10"/>
      <c r="H426"/>
    </row>
    <row r="427" spans="2:8" ht="18.75" x14ac:dyDescent="0.4">
      <c r="B427"/>
      <c r="C427"/>
      <c r="D427"/>
      <c r="E427"/>
      <c r="F427"/>
      <c r="G427" s="10"/>
      <c r="H427"/>
    </row>
    <row r="428" spans="2:8" ht="18.75" x14ac:dyDescent="0.4">
      <c r="B428"/>
      <c r="C428"/>
      <c r="D428"/>
      <c r="E428"/>
      <c r="F428"/>
      <c r="G428" s="10"/>
      <c r="H428"/>
    </row>
    <row r="429" spans="2:8" ht="18.75" x14ac:dyDescent="0.4">
      <c r="B429"/>
      <c r="C429"/>
      <c r="D429"/>
      <c r="E429"/>
      <c r="F429"/>
      <c r="G429" s="10"/>
      <c r="H429"/>
    </row>
    <row r="430" spans="2:8" ht="18.75" x14ac:dyDescent="0.4">
      <c r="B430"/>
      <c r="C430"/>
      <c r="D430"/>
      <c r="E430"/>
      <c r="F430"/>
      <c r="G430" s="10"/>
      <c r="H430"/>
    </row>
    <row r="431" spans="2:8" ht="18.75" x14ac:dyDescent="0.4">
      <c r="B431"/>
      <c r="C431"/>
      <c r="D431"/>
      <c r="E431"/>
      <c r="F431"/>
      <c r="G431" s="10"/>
      <c r="H431"/>
    </row>
    <row r="432" spans="2:8" ht="18.75" x14ac:dyDescent="0.4">
      <c r="B432"/>
      <c r="C432"/>
      <c r="D432"/>
      <c r="E432"/>
      <c r="F432"/>
      <c r="G432" s="10"/>
      <c r="H432"/>
    </row>
    <row r="433" spans="2:8" ht="18.75" x14ac:dyDescent="0.4">
      <c r="B433"/>
      <c r="C433"/>
      <c r="D433"/>
      <c r="E433"/>
      <c r="F433"/>
      <c r="G433" s="10"/>
      <c r="H433"/>
    </row>
    <row r="434" spans="2:8" ht="18.75" x14ac:dyDescent="0.4">
      <c r="B434"/>
      <c r="C434"/>
      <c r="D434"/>
      <c r="E434"/>
      <c r="F434"/>
      <c r="G434" s="10"/>
      <c r="H434"/>
    </row>
    <row r="435" spans="2:8" ht="18.75" x14ac:dyDescent="0.4">
      <c r="B435"/>
      <c r="C435"/>
      <c r="D435"/>
      <c r="E435"/>
      <c r="F435"/>
      <c r="G435" s="10"/>
      <c r="H435"/>
    </row>
    <row r="436" spans="2:8" ht="18.75" x14ac:dyDescent="0.4">
      <c r="B436"/>
      <c r="C436"/>
      <c r="D436"/>
      <c r="E436"/>
      <c r="F436"/>
      <c r="G436" s="10"/>
      <c r="H436"/>
    </row>
    <row r="437" spans="2:8" ht="18.75" x14ac:dyDescent="0.4">
      <c r="B437"/>
      <c r="C437"/>
      <c r="D437"/>
      <c r="E437"/>
      <c r="F437"/>
      <c r="G437" s="10"/>
      <c r="H437"/>
    </row>
    <row r="438" spans="2:8" ht="18.75" x14ac:dyDescent="0.4">
      <c r="B438"/>
      <c r="C438"/>
      <c r="D438"/>
      <c r="E438"/>
      <c r="F438"/>
      <c r="G438" s="10"/>
      <c r="H438"/>
    </row>
    <row r="439" spans="2:8" ht="18.75" x14ac:dyDescent="0.4">
      <c r="B439"/>
      <c r="C439"/>
      <c r="D439"/>
      <c r="E439"/>
      <c r="F439"/>
      <c r="G439" s="10"/>
      <c r="H439"/>
    </row>
    <row r="440" spans="2:8" ht="18.75" x14ac:dyDescent="0.4">
      <c r="B440"/>
      <c r="C440"/>
      <c r="D440"/>
      <c r="E440"/>
      <c r="F440"/>
      <c r="G440" s="10"/>
      <c r="H440"/>
    </row>
    <row r="441" spans="2:8" ht="18.75" x14ac:dyDescent="0.4">
      <c r="B441"/>
      <c r="C441"/>
      <c r="D441"/>
      <c r="E441"/>
      <c r="F441"/>
      <c r="G441" s="10"/>
      <c r="H441"/>
    </row>
    <row r="442" spans="2:8" ht="18.75" x14ac:dyDescent="0.4">
      <c r="B442"/>
      <c r="C442"/>
      <c r="D442"/>
      <c r="E442"/>
      <c r="F442"/>
      <c r="G442" s="10"/>
      <c r="H442"/>
    </row>
    <row r="443" spans="2:8" ht="18.75" x14ac:dyDescent="0.4">
      <c r="B443"/>
      <c r="C443"/>
      <c r="D443"/>
      <c r="E443"/>
      <c r="F443"/>
      <c r="G443" s="10"/>
      <c r="H443"/>
    </row>
    <row r="444" spans="2:8" ht="18.75" x14ac:dyDescent="0.4">
      <c r="B444"/>
      <c r="C444"/>
      <c r="D444"/>
      <c r="E444"/>
      <c r="F444"/>
      <c r="G444" s="10"/>
      <c r="H444"/>
    </row>
    <row r="445" spans="2:8" ht="18.75" x14ac:dyDescent="0.4">
      <c r="B445"/>
      <c r="C445"/>
      <c r="D445"/>
      <c r="E445"/>
      <c r="F445"/>
      <c r="G445" s="10"/>
      <c r="H445"/>
    </row>
    <row r="446" spans="2:8" ht="18.75" x14ac:dyDescent="0.4">
      <c r="B446"/>
      <c r="C446"/>
      <c r="D446"/>
      <c r="E446"/>
      <c r="F446"/>
      <c r="G446" s="10"/>
      <c r="H446"/>
    </row>
    <row r="447" spans="2:8" ht="18.75" x14ac:dyDescent="0.4">
      <c r="B447"/>
      <c r="C447"/>
      <c r="D447"/>
      <c r="E447"/>
      <c r="F447"/>
      <c r="G447" s="10"/>
      <c r="H447"/>
    </row>
    <row r="448" spans="2:8" ht="18.75" x14ac:dyDescent="0.4">
      <c r="B448"/>
      <c r="C448"/>
      <c r="D448"/>
      <c r="E448"/>
      <c r="F448"/>
      <c r="G448" s="10"/>
      <c r="H448"/>
    </row>
    <row r="449" spans="2:8" ht="18.75" x14ac:dyDescent="0.4">
      <c r="B449"/>
      <c r="C449"/>
      <c r="D449"/>
      <c r="E449"/>
      <c r="F449"/>
      <c r="G449" s="10"/>
      <c r="H449"/>
    </row>
    <row r="450" spans="2:8" ht="18.75" x14ac:dyDescent="0.4">
      <c r="B450"/>
      <c r="C450"/>
      <c r="D450"/>
      <c r="E450"/>
      <c r="F450"/>
      <c r="G450" s="10"/>
      <c r="H450"/>
    </row>
    <row r="451" spans="2:8" ht="18.75" x14ac:dyDescent="0.4">
      <c r="B451"/>
      <c r="C451"/>
      <c r="D451"/>
      <c r="E451"/>
      <c r="F451"/>
      <c r="G451" s="10"/>
      <c r="H451"/>
    </row>
    <row r="452" spans="2:8" ht="18.75" x14ac:dyDescent="0.4">
      <c r="B452"/>
      <c r="C452"/>
      <c r="D452"/>
      <c r="E452"/>
      <c r="F452"/>
      <c r="G452" s="10"/>
      <c r="H452"/>
    </row>
    <row r="453" spans="2:8" ht="18.75" x14ac:dyDescent="0.4">
      <c r="B453"/>
      <c r="C453"/>
      <c r="D453"/>
      <c r="E453"/>
      <c r="F453"/>
      <c r="G453" s="10"/>
      <c r="H453"/>
    </row>
    <row r="454" spans="2:8" ht="18.75" x14ac:dyDescent="0.4">
      <c r="B454"/>
      <c r="C454"/>
      <c r="D454"/>
      <c r="E454"/>
      <c r="F454"/>
      <c r="G454" s="10"/>
      <c r="H454"/>
    </row>
    <row r="455" spans="2:8" ht="18.75" x14ac:dyDescent="0.4">
      <c r="B455"/>
      <c r="C455"/>
      <c r="D455"/>
      <c r="E455"/>
      <c r="F455"/>
      <c r="G455" s="10"/>
      <c r="H455"/>
    </row>
    <row r="456" spans="2:8" ht="18.75" x14ac:dyDescent="0.4">
      <c r="B456"/>
      <c r="C456"/>
      <c r="D456"/>
      <c r="E456"/>
      <c r="F456"/>
      <c r="G456" s="10"/>
      <c r="H456"/>
    </row>
    <row r="457" spans="2:8" ht="18.75" x14ac:dyDescent="0.4">
      <c r="B457"/>
      <c r="C457"/>
      <c r="D457"/>
      <c r="E457"/>
      <c r="F457"/>
      <c r="G457" s="10"/>
      <c r="H457"/>
    </row>
    <row r="458" spans="2:8" ht="18.75" x14ac:dyDescent="0.4">
      <c r="B458"/>
      <c r="C458"/>
      <c r="D458"/>
      <c r="E458"/>
      <c r="F458"/>
      <c r="G458" s="10"/>
      <c r="H458"/>
    </row>
    <row r="459" spans="2:8" ht="18.75" x14ac:dyDescent="0.4">
      <c r="B459"/>
      <c r="C459"/>
      <c r="D459"/>
      <c r="E459"/>
      <c r="F459"/>
      <c r="G459" s="10"/>
      <c r="H459"/>
    </row>
    <row r="460" spans="2:8" ht="18.75" x14ac:dyDescent="0.4">
      <c r="B460"/>
      <c r="C460"/>
      <c r="D460"/>
      <c r="E460"/>
      <c r="F460"/>
      <c r="G460" s="10"/>
      <c r="H460"/>
    </row>
    <row r="461" spans="2:8" ht="18.75" x14ac:dyDescent="0.4">
      <c r="B461"/>
      <c r="C461"/>
      <c r="D461"/>
      <c r="E461"/>
      <c r="F461"/>
      <c r="G461" s="10"/>
      <c r="H461"/>
    </row>
    <row r="462" spans="2:8" ht="18.75" x14ac:dyDescent="0.4">
      <c r="B462"/>
      <c r="C462"/>
      <c r="D462"/>
      <c r="E462"/>
      <c r="F462"/>
      <c r="G462" s="10"/>
      <c r="H462"/>
    </row>
    <row r="463" spans="2:8" ht="18.75" x14ac:dyDescent="0.4">
      <c r="B463"/>
      <c r="C463"/>
      <c r="D463"/>
      <c r="E463"/>
      <c r="F463"/>
      <c r="G463" s="10"/>
      <c r="H463"/>
    </row>
    <row r="464" spans="2:8" ht="18.75" x14ac:dyDescent="0.4">
      <c r="B464"/>
      <c r="C464"/>
      <c r="D464"/>
      <c r="E464"/>
      <c r="F464"/>
      <c r="G464" s="10"/>
      <c r="H464"/>
    </row>
    <row r="465" spans="2:8" ht="18.75" x14ac:dyDescent="0.4">
      <c r="B465"/>
      <c r="C465"/>
      <c r="D465"/>
      <c r="E465"/>
      <c r="F465"/>
      <c r="G465" s="10"/>
      <c r="H465"/>
    </row>
    <row r="466" spans="2:8" ht="18.75" x14ac:dyDescent="0.4">
      <c r="B466"/>
      <c r="C466"/>
      <c r="D466"/>
      <c r="E466"/>
      <c r="F466"/>
      <c r="G466" s="10"/>
      <c r="H466"/>
    </row>
    <row r="467" spans="2:8" ht="18.75" x14ac:dyDescent="0.4">
      <c r="B467"/>
      <c r="C467"/>
      <c r="D467"/>
      <c r="E467"/>
      <c r="F467"/>
      <c r="G467" s="10"/>
      <c r="H467"/>
    </row>
    <row r="468" spans="2:8" ht="18.75" x14ac:dyDescent="0.4">
      <c r="B468"/>
      <c r="C468"/>
      <c r="D468"/>
      <c r="E468"/>
      <c r="F468"/>
      <c r="G468" s="10"/>
      <c r="H468"/>
    </row>
    <row r="469" spans="2:8" ht="14.25" customHeight="1" x14ac:dyDescent="0.4">
      <c r="B469"/>
      <c r="C469"/>
      <c r="D469"/>
      <c r="E469"/>
      <c r="F469"/>
      <c r="G469" s="10"/>
      <c r="H469"/>
    </row>
    <row r="470" spans="2:8" ht="14.25" customHeight="1" x14ac:dyDescent="0.4">
      <c r="B470"/>
      <c r="C470"/>
      <c r="D470"/>
      <c r="E470"/>
      <c r="F470"/>
      <c r="G470" s="10"/>
      <c r="H470"/>
    </row>
    <row r="471" spans="2:8" ht="14.25" customHeight="1" x14ac:dyDescent="0.4">
      <c r="B471"/>
      <c r="C471"/>
      <c r="D471"/>
      <c r="E471"/>
      <c r="F471"/>
      <c r="G471" s="10"/>
      <c r="H471"/>
    </row>
    <row r="472" spans="2:8" ht="14.25" customHeight="1" x14ac:dyDescent="0.4">
      <c r="B472"/>
      <c r="C472"/>
      <c r="D472"/>
      <c r="E472"/>
      <c r="F472"/>
      <c r="G472" s="10"/>
      <c r="H472"/>
    </row>
    <row r="473" spans="2:8" ht="14.25" customHeight="1" x14ac:dyDescent="0.4">
      <c r="B473"/>
      <c r="C473"/>
      <c r="D473"/>
      <c r="E473"/>
      <c r="F473"/>
      <c r="G473" s="10"/>
      <c r="H473"/>
    </row>
    <row r="474" spans="2:8" ht="14.25" customHeight="1" x14ac:dyDescent="0.4">
      <c r="B474"/>
      <c r="C474"/>
      <c r="D474"/>
      <c r="E474"/>
      <c r="F474"/>
      <c r="G474" s="10"/>
      <c r="H474"/>
    </row>
    <row r="475" spans="2:8" ht="14.25" customHeight="1" x14ac:dyDescent="0.4">
      <c r="B475"/>
      <c r="C475"/>
      <c r="D475"/>
      <c r="E475"/>
      <c r="F475"/>
      <c r="G475" s="10"/>
      <c r="H475"/>
    </row>
    <row r="476" spans="2:8" ht="14.25" customHeight="1" x14ac:dyDescent="0.4">
      <c r="B476"/>
      <c r="C476"/>
      <c r="D476"/>
      <c r="E476"/>
      <c r="F476"/>
      <c r="G476" s="10"/>
      <c r="H476"/>
    </row>
    <row r="477" spans="2:8" ht="14.25" customHeight="1" x14ac:dyDescent="0.4">
      <c r="B477"/>
      <c r="C477"/>
      <c r="D477"/>
      <c r="E477"/>
      <c r="F477"/>
      <c r="G477" s="10"/>
      <c r="H477"/>
    </row>
    <row r="478" spans="2:8" ht="14.25" customHeight="1" x14ac:dyDescent="0.4">
      <c r="B478"/>
      <c r="C478"/>
      <c r="D478"/>
      <c r="E478"/>
      <c r="F478"/>
      <c r="G478" s="10"/>
      <c r="H478"/>
    </row>
    <row r="479" spans="2:8" ht="14.25" customHeight="1" x14ac:dyDescent="0.4">
      <c r="B479"/>
      <c r="C479"/>
      <c r="D479"/>
      <c r="E479"/>
      <c r="F479"/>
      <c r="G479" s="10"/>
      <c r="H479"/>
    </row>
    <row r="480" spans="2:8" ht="14.25" customHeight="1" x14ac:dyDescent="0.4">
      <c r="B480"/>
      <c r="C480"/>
      <c r="D480"/>
      <c r="E480"/>
      <c r="F480"/>
      <c r="G480" s="10"/>
      <c r="H480"/>
    </row>
    <row r="481" spans="2:8" ht="14.25" customHeight="1" x14ac:dyDescent="0.4">
      <c r="B481"/>
      <c r="C481"/>
      <c r="D481"/>
      <c r="E481"/>
      <c r="F481"/>
      <c r="G481" s="10"/>
      <c r="H481"/>
    </row>
    <row r="482" spans="2:8" ht="14.25" customHeight="1" x14ac:dyDescent="0.4">
      <c r="B482"/>
      <c r="C482"/>
      <c r="D482"/>
      <c r="E482"/>
      <c r="F482"/>
      <c r="G482" s="10"/>
      <c r="H482"/>
    </row>
    <row r="483" spans="2:8" ht="14.25" customHeight="1" x14ac:dyDescent="0.4">
      <c r="B483"/>
      <c r="C483"/>
      <c r="D483"/>
      <c r="E483"/>
      <c r="F483"/>
      <c r="G483" s="10"/>
      <c r="H483"/>
    </row>
    <row r="484" spans="2:8" ht="14.25" customHeight="1" x14ac:dyDescent="0.4">
      <c r="B484"/>
      <c r="C484"/>
      <c r="D484"/>
      <c r="E484"/>
      <c r="F484"/>
      <c r="G484" s="10"/>
      <c r="H484"/>
    </row>
    <row r="485" spans="2:8" ht="14.25" customHeight="1" x14ac:dyDescent="0.4">
      <c r="B485"/>
      <c r="C485"/>
      <c r="D485"/>
      <c r="E485"/>
      <c r="F485"/>
      <c r="G485" s="10"/>
      <c r="H485"/>
    </row>
    <row r="486" spans="2:8" ht="14.25" customHeight="1" x14ac:dyDescent="0.4">
      <c r="B486"/>
      <c r="C486"/>
      <c r="D486"/>
      <c r="E486"/>
      <c r="F486"/>
      <c r="G486" s="10"/>
      <c r="H486"/>
    </row>
    <row r="487" spans="2:8" ht="14.25" customHeight="1" x14ac:dyDescent="0.4">
      <c r="B487"/>
      <c r="C487"/>
      <c r="D487"/>
      <c r="E487"/>
      <c r="F487"/>
      <c r="G487" s="10"/>
      <c r="H487"/>
    </row>
    <row r="488" spans="2:8" ht="14.25" customHeight="1" x14ac:dyDescent="0.4">
      <c r="B488"/>
      <c r="C488"/>
      <c r="D488"/>
      <c r="E488"/>
      <c r="F488"/>
      <c r="G488" s="10"/>
      <c r="H488"/>
    </row>
    <row r="489" spans="2:8" ht="14.25" customHeight="1" x14ac:dyDescent="0.4">
      <c r="B489"/>
      <c r="C489"/>
      <c r="D489"/>
      <c r="E489"/>
      <c r="F489"/>
      <c r="G489" s="10"/>
      <c r="H489"/>
    </row>
    <row r="490" spans="2:8" ht="14.25" customHeight="1" x14ac:dyDescent="0.4">
      <c r="B490"/>
      <c r="C490"/>
      <c r="D490"/>
      <c r="E490"/>
      <c r="F490"/>
      <c r="G490" s="10"/>
      <c r="H490"/>
    </row>
    <row r="491" spans="2:8" ht="14.25" customHeight="1" x14ac:dyDescent="0.4">
      <c r="B491"/>
      <c r="C491"/>
      <c r="D491"/>
      <c r="E491"/>
      <c r="F491"/>
      <c r="G491" s="10"/>
      <c r="H491"/>
    </row>
    <row r="492" spans="2:8" ht="14.25" customHeight="1" x14ac:dyDescent="0.4">
      <c r="B492"/>
      <c r="C492"/>
      <c r="D492"/>
      <c r="E492"/>
      <c r="F492"/>
      <c r="G492" s="10"/>
      <c r="H492"/>
    </row>
    <row r="493" spans="2:8" ht="14.25" customHeight="1" x14ac:dyDescent="0.4">
      <c r="B493"/>
      <c r="C493"/>
      <c r="D493"/>
      <c r="E493"/>
      <c r="F493"/>
      <c r="G493" s="10"/>
      <c r="H493"/>
    </row>
    <row r="494" spans="2:8" ht="14.25" customHeight="1" x14ac:dyDescent="0.4">
      <c r="B494"/>
      <c r="C494"/>
      <c r="D494"/>
      <c r="E494"/>
      <c r="F494"/>
      <c r="G494" s="10"/>
      <c r="H494"/>
    </row>
    <row r="495" spans="2:8" ht="14.25" customHeight="1" x14ac:dyDescent="0.4">
      <c r="B495"/>
      <c r="C495"/>
      <c r="D495"/>
      <c r="E495"/>
      <c r="F495"/>
      <c r="G495" s="10"/>
      <c r="H495"/>
    </row>
    <row r="496" spans="2:8" ht="14.25" customHeight="1" x14ac:dyDescent="0.4">
      <c r="B496"/>
      <c r="C496"/>
      <c r="D496"/>
      <c r="E496"/>
      <c r="F496"/>
      <c r="G496" s="10"/>
      <c r="H496"/>
    </row>
    <row r="497" spans="2:8" ht="14.25" customHeight="1" x14ac:dyDescent="0.4">
      <c r="B497"/>
      <c r="C497"/>
      <c r="D497"/>
      <c r="E497"/>
      <c r="F497"/>
      <c r="G497" s="10"/>
      <c r="H497"/>
    </row>
    <row r="498" spans="2:8" ht="14.25" customHeight="1" x14ac:dyDescent="0.4">
      <c r="B498"/>
      <c r="C498"/>
      <c r="D498"/>
      <c r="E498"/>
      <c r="F498"/>
      <c r="G498" s="10"/>
      <c r="H498"/>
    </row>
    <row r="499" spans="2:8" ht="14.25" customHeight="1" x14ac:dyDescent="0.4">
      <c r="B499"/>
      <c r="C499"/>
      <c r="D499"/>
      <c r="E499"/>
      <c r="F499"/>
      <c r="G499" s="10"/>
      <c r="H499"/>
    </row>
    <row r="500" spans="2:8" ht="14.25" customHeight="1" x14ac:dyDescent="0.4">
      <c r="B500"/>
      <c r="C500"/>
      <c r="D500"/>
      <c r="E500"/>
      <c r="F500"/>
      <c r="G500" s="10"/>
      <c r="H500"/>
    </row>
    <row r="501" spans="2:8" ht="14.25" customHeight="1" x14ac:dyDescent="0.4">
      <c r="B501"/>
      <c r="C501"/>
      <c r="D501"/>
      <c r="E501"/>
      <c r="F501"/>
      <c r="G501" s="10"/>
      <c r="H501"/>
    </row>
    <row r="502" spans="2:8" ht="14.25" customHeight="1" x14ac:dyDescent="0.4">
      <c r="B502"/>
      <c r="C502"/>
      <c r="D502"/>
      <c r="E502"/>
      <c r="F502"/>
      <c r="G502" s="10"/>
      <c r="H502"/>
    </row>
    <row r="503" spans="2:8" ht="14.25" customHeight="1" x14ac:dyDescent="0.4">
      <c r="B503"/>
      <c r="C503"/>
      <c r="D503"/>
      <c r="E503"/>
      <c r="F503"/>
      <c r="G503" s="10"/>
      <c r="H503"/>
    </row>
    <row r="504" spans="2:8" ht="14.25" customHeight="1" x14ac:dyDescent="0.4">
      <c r="B504"/>
      <c r="C504"/>
      <c r="D504"/>
      <c r="E504"/>
      <c r="F504"/>
      <c r="G504" s="10"/>
      <c r="H504"/>
    </row>
    <row r="505" spans="2:8" ht="14.25" customHeight="1" x14ac:dyDescent="0.4">
      <c r="B505"/>
      <c r="C505"/>
      <c r="D505"/>
      <c r="E505"/>
      <c r="F505"/>
      <c r="G505" s="10"/>
      <c r="H505"/>
    </row>
    <row r="506" spans="2:8" ht="14.25" customHeight="1" x14ac:dyDescent="0.4">
      <c r="B506"/>
      <c r="C506"/>
      <c r="D506"/>
      <c r="E506"/>
      <c r="F506"/>
      <c r="G506" s="10"/>
      <c r="H506"/>
    </row>
    <row r="507" spans="2:8" ht="14.25" customHeight="1" x14ac:dyDescent="0.4">
      <c r="B507"/>
      <c r="C507"/>
      <c r="D507"/>
      <c r="E507"/>
      <c r="F507"/>
      <c r="G507" s="10"/>
      <c r="H507"/>
    </row>
    <row r="508" spans="2:8" ht="14.25" customHeight="1" x14ac:dyDescent="0.4">
      <c r="B508"/>
      <c r="C508"/>
      <c r="D508"/>
      <c r="E508"/>
      <c r="F508"/>
      <c r="G508" s="10"/>
      <c r="H508"/>
    </row>
    <row r="509" spans="2:8" ht="14.25" customHeight="1" x14ac:dyDescent="0.4">
      <c r="B509"/>
      <c r="C509"/>
      <c r="D509"/>
      <c r="E509"/>
      <c r="F509"/>
      <c r="G509" s="10"/>
      <c r="H509"/>
    </row>
    <row r="510" spans="2:8" ht="14.25" customHeight="1" x14ac:dyDescent="0.4">
      <c r="B510"/>
      <c r="C510"/>
      <c r="D510"/>
      <c r="E510"/>
      <c r="F510"/>
      <c r="G510" s="10"/>
      <c r="H510"/>
    </row>
    <row r="511" spans="2:8" ht="14.25" customHeight="1" x14ac:dyDescent="0.4">
      <c r="B511"/>
      <c r="C511"/>
      <c r="D511"/>
      <c r="E511"/>
      <c r="F511"/>
      <c r="G511" s="10"/>
      <c r="H511"/>
    </row>
    <row r="512" spans="2:8" ht="14.25" customHeight="1" x14ac:dyDescent="0.4">
      <c r="B512"/>
      <c r="C512"/>
      <c r="D512"/>
      <c r="E512"/>
      <c r="F512"/>
      <c r="G512" s="10"/>
      <c r="H512"/>
    </row>
    <row r="513" spans="2:8" ht="14.25" customHeight="1" x14ac:dyDescent="0.4">
      <c r="B513"/>
      <c r="C513"/>
      <c r="D513"/>
      <c r="E513"/>
      <c r="F513"/>
      <c r="G513" s="10"/>
      <c r="H513"/>
    </row>
    <row r="514" spans="2:8" ht="14.25" customHeight="1" x14ac:dyDescent="0.4">
      <c r="B514"/>
      <c r="C514"/>
      <c r="D514"/>
      <c r="E514"/>
      <c r="F514"/>
      <c r="G514" s="10"/>
      <c r="H514"/>
    </row>
    <row r="515" spans="2:8" ht="14.25" customHeight="1" x14ac:dyDescent="0.4">
      <c r="B515"/>
      <c r="C515"/>
      <c r="D515"/>
      <c r="E515"/>
      <c r="F515"/>
      <c r="G515" s="10"/>
      <c r="H515"/>
    </row>
    <row r="516" spans="2:8" ht="14.25" customHeight="1" x14ac:dyDescent="0.4">
      <c r="B516"/>
      <c r="C516"/>
      <c r="D516"/>
      <c r="E516"/>
      <c r="F516"/>
      <c r="G516" s="10"/>
      <c r="H516"/>
    </row>
    <row r="517" spans="2:8" ht="14.25" customHeight="1" x14ac:dyDescent="0.4">
      <c r="B517"/>
      <c r="C517"/>
      <c r="D517"/>
      <c r="E517"/>
      <c r="F517"/>
      <c r="G517" s="10"/>
      <c r="H517"/>
    </row>
    <row r="518" spans="2:8" ht="14.25" customHeight="1" x14ac:dyDescent="0.4">
      <c r="B518"/>
      <c r="C518"/>
      <c r="D518"/>
      <c r="E518"/>
      <c r="F518"/>
      <c r="G518" s="10"/>
      <c r="H518"/>
    </row>
    <row r="519" spans="2:8" ht="14.25" customHeight="1" x14ac:dyDescent="0.4">
      <c r="B519"/>
      <c r="C519"/>
      <c r="D519"/>
      <c r="E519"/>
      <c r="F519"/>
      <c r="G519" s="10"/>
      <c r="H519"/>
    </row>
    <row r="520" spans="2:8" ht="14.25" customHeight="1" x14ac:dyDescent="0.4">
      <c r="B520"/>
      <c r="C520"/>
      <c r="D520"/>
      <c r="E520"/>
      <c r="F520"/>
      <c r="G520" s="10"/>
      <c r="H520"/>
    </row>
    <row r="521" spans="2:8" ht="14.25" customHeight="1" x14ac:dyDescent="0.4">
      <c r="B521"/>
      <c r="C521"/>
      <c r="D521"/>
      <c r="E521"/>
      <c r="F521"/>
      <c r="G521" s="10"/>
      <c r="H521"/>
    </row>
    <row r="522" spans="2:8" ht="14.25" customHeight="1" x14ac:dyDescent="0.4">
      <c r="B522"/>
      <c r="C522"/>
      <c r="D522"/>
      <c r="E522"/>
      <c r="F522"/>
      <c r="G522" s="10"/>
      <c r="H522"/>
    </row>
    <row r="523" spans="2:8" ht="14.25" customHeight="1" x14ac:dyDescent="0.4">
      <c r="B523"/>
      <c r="C523"/>
      <c r="D523"/>
      <c r="E523"/>
      <c r="F523"/>
      <c r="G523" s="10"/>
      <c r="H523"/>
    </row>
    <row r="524" spans="2:8" ht="14.25" customHeight="1" x14ac:dyDescent="0.4">
      <c r="B524"/>
      <c r="C524"/>
      <c r="D524"/>
      <c r="E524"/>
      <c r="F524"/>
      <c r="G524" s="10"/>
      <c r="H524"/>
    </row>
    <row r="525" spans="2:8" ht="14.25" customHeight="1" x14ac:dyDescent="0.4">
      <c r="B525"/>
      <c r="C525"/>
      <c r="D525"/>
      <c r="E525"/>
      <c r="F525"/>
      <c r="G525" s="10"/>
      <c r="H525"/>
    </row>
    <row r="526" spans="2:8" ht="14.25" customHeight="1" x14ac:dyDescent="0.4">
      <c r="B526"/>
      <c r="C526"/>
      <c r="D526"/>
      <c r="E526"/>
      <c r="F526"/>
      <c r="G526" s="10"/>
      <c r="H526"/>
    </row>
    <row r="527" spans="2:8" ht="14.25" customHeight="1" x14ac:dyDescent="0.4">
      <c r="B527"/>
      <c r="C527"/>
      <c r="D527"/>
      <c r="E527"/>
      <c r="F527"/>
      <c r="G527" s="10"/>
      <c r="H527"/>
    </row>
    <row r="528" spans="2:8" ht="14.25" customHeight="1" x14ac:dyDescent="0.4">
      <c r="B528"/>
      <c r="C528"/>
      <c r="D528"/>
      <c r="E528"/>
      <c r="F528"/>
      <c r="G528" s="10"/>
      <c r="H528"/>
    </row>
    <row r="529" spans="2:8" ht="14.25" customHeight="1" x14ac:dyDescent="0.4">
      <c r="B529"/>
      <c r="C529"/>
      <c r="D529"/>
      <c r="E529"/>
      <c r="F529"/>
      <c r="G529" s="10"/>
      <c r="H529"/>
    </row>
    <row r="530" spans="2:8" ht="14.25" customHeight="1" x14ac:dyDescent="0.4">
      <c r="B530"/>
      <c r="C530"/>
      <c r="D530"/>
      <c r="E530"/>
      <c r="F530"/>
      <c r="G530" s="10"/>
      <c r="H530"/>
    </row>
    <row r="531" spans="2:8" ht="14.25" customHeight="1" x14ac:dyDescent="0.4">
      <c r="B531"/>
      <c r="C531"/>
      <c r="D531"/>
      <c r="E531"/>
      <c r="F531"/>
      <c r="G531" s="10"/>
      <c r="H531"/>
    </row>
    <row r="532" spans="2:8" ht="14.25" customHeight="1" x14ac:dyDescent="0.4">
      <c r="B532"/>
      <c r="C532"/>
      <c r="D532"/>
      <c r="E532"/>
      <c r="F532"/>
      <c r="G532" s="10"/>
      <c r="H532"/>
    </row>
    <row r="533" spans="2:8" ht="14.25" customHeight="1" x14ac:dyDescent="0.4">
      <c r="B533"/>
      <c r="C533"/>
      <c r="D533"/>
      <c r="E533"/>
      <c r="F533"/>
      <c r="G533" s="10"/>
      <c r="H533"/>
    </row>
    <row r="534" spans="2:8" ht="14.25" customHeight="1" x14ac:dyDescent="0.4">
      <c r="B534"/>
      <c r="C534"/>
      <c r="D534"/>
      <c r="E534"/>
      <c r="F534"/>
      <c r="G534" s="10"/>
      <c r="H534"/>
    </row>
    <row r="535" spans="2:8" ht="14.25" customHeight="1" x14ac:dyDescent="0.4">
      <c r="B535"/>
      <c r="C535"/>
      <c r="D535"/>
      <c r="E535"/>
      <c r="F535"/>
      <c r="G535" s="10"/>
      <c r="H535"/>
    </row>
    <row r="536" spans="2:8" ht="14.25" customHeight="1" x14ac:dyDescent="0.4">
      <c r="B536"/>
      <c r="C536"/>
      <c r="D536"/>
      <c r="E536"/>
      <c r="F536"/>
      <c r="G536" s="10"/>
      <c r="H536"/>
    </row>
    <row r="537" spans="2:8" ht="14.25" customHeight="1" x14ac:dyDescent="0.4">
      <c r="B537"/>
      <c r="C537"/>
      <c r="D537"/>
      <c r="E537"/>
      <c r="F537"/>
      <c r="G537" s="10"/>
      <c r="H537"/>
    </row>
    <row r="538" spans="2:8" ht="14.25" customHeight="1" x14ac:dyDescent="0.4">
      <c r="B538"/>
      <c r="C538"/>
      <c r="D538"/>
      <c r="E538"/>
      <c r="F538"/>
      <c r="G538" s="10"/>
      <c r="H538"/>
    </row>
    <row r="539" spans="2:8" ht="14.25" customHeight="1" x14ac:dyDescent="0.4">
      <c r="B539"/>
      <c r="C539"/>
      <c r="D539"/>
      <c r="E539"/>
      <c r="F539"/>
      <c r="G539" s="10"/>
      <c r="H539"/>
    </row>
    <row r="540" spans="2:8" ht="14.25" customHeight="1" x14ac:dyDescent="0.4">
      <c r="B540"/>
      <c r="C540"/>
      <c r="D540"/>
      <c r="E540"/>
      <c r="F540"/>
      <c r="G540" s="10"/>
      <c r="H540"/>
    </row>
    <row r="541" spans="2:8" ht="14.25" customHeight="1" x14ac:dyDescent="0.4">
      <c r="B541"/>
      <c r="C541"/>
      <c r="D541"/>
      <c r="E541"/>
      <c r="F541"/>
      <c r="G541" s="10"/>
      <c r="H541"/>
    </row>
    <row r="542" spans="2:8" ht="14.25" customHeight="1" x14ac:dyDescent="0.4">
      <c r="B542"/>
      <c r="C542"/>
      <c r="D542"/>
      <c r="E542"/>
      <c r="F542"/>
      <c r="G542" s="10"/>
      <c r="H542"/>
    </row>
    <row r="543" spans="2:8" ht="14.25" customHeight="1" x14ac:dyDescent="0.4">
      <c r="B543"/>
      <c r="C543"/>
      <c r="D543"/>
      <c r="E543"/>
      <c r="F543"/>
      <c r="G543" s="10"/>
      <c r="H543"/>
    </row>
    <row r="544" spans="2:8" ht="14.25" customHeight="1" x14ac:dyDescent="0.4">
      <c r="B544"/>
      <c r="C544"/>
      <c r="D544"/>
      <c r="E544"/>
      <c r="F544"/>
      <c r="G544" s="10"/>
      <c r="H544"/>
    </row>
    <row r="545" spans="2:8" ht="14.25" customHeight="1" x14ac:dyDescent="0.4">
      <c r="B545"/>
      <c r="C545"/>
      <c r="D545"/>
      <c r="E545"/>
      <c r="F545"/>
      <c r="G545" s="10"/>
      <c r="H545"/>
    </row>
    <row r="546" spans="2:8" ht="14.25" customHeight="1" x14ac:dyDescent="0.4">
      <c r="B546"/>
      <c r="C546"/>
      <c r="D546"/>
      <c r="E546"/>
      <c r="F546"/>
      <c r="G546" s="10"/>
      <c r="H546"/>
    </row>
    <row r="547" spans="2:8" ht="14.25" customHeight="1" x14ac:dyDescent="0.4">
      <c r="B547"/>
      <c r="C547"/>
      <c r="D547"/>
      <c r="E547"/>
      <c r="F547"/>
      <c r="G547" s="10"/>
      <c r="H547"/>
    </row>
    <row r="548" spans="2:8" ht="14.25" customHeight="1" x14ac:dyDescent="0.4">
      <c r="B548"/>
      <c r="C548"/>
      <c r="D548"/>
      <c r="E548"/>
      <c r="F548"/>
      <c r="G548" s="10"/>
      <c r="H548"/>
    </row>
    <row r="549" spans="2:8" ht="14.25" customHeight="1" x14ac:dyDescent="0.4">
      <c r="B549"/>
      <c r="C549"/>
      <c r="D549"/>
      <c r="E549"/>
      <c r="F549"/>
      <c r="G549" s="10"/>
      <c r="H549"/>
    </row>
    <row r="550" spans="2:8" ht="14.25" customHeight="1" x14ac:dyDescent="0.4">
      <c r="B550"/>
      <c r="C550"/>
      <c r="D550"/>
      <c r="E550"/>
      <c r="F550"/>
      <c r="G550" s="10"/>
      <c r="H550"/>
    </row>
    <row r="551" spans="2:8" ht="14.25" customHeight="1" x14ac:dyDescent="0.4">
      <c r="B551"/>
      <c r="C551"/>
      <c r="D551"/>
      <c r="E551"/>
      <c r="F551"/>
      <c r="G551" s="10"/>
      <c r="H551"/>
    </row>
    <row r="552" spans="2:8" ht="14.25" customHeight="1" x14ac:dyDescent="0.4">
      <c r="B552"/>
      <c r="C552"/>
      <c r="D552"/>
      <c r="E552"/>
      <c r="F552"/>
      <c r="G552" s="10"/>
      <c r="H552"/>
    </row>
    <row r="553" spans="2:8" ht="14.25" customHeight="1" x14ac:dyDescent="0.4">
      <c r="B553"/>
      <c r="C553"/>
      <c r="D553"/>
      <c r="E553"/>
      <c r="F553"/>
      <c r="G553" s="10"/>
      <c r="H553"/>
    </row>
    <row r="554" spans="2:8" ht="14.25" customHeight="1" x14ac:dyDescent="0.4">
      <c r="B554"/>
      <c r="C554"/>
      <c r="D554"/>
      <c r="E554"/>
      <c r="F554"/>
      <c r="G554" s="10"/>
      <c r="H554"/>
    </row>
    <row r="555" spans="2:8" ht="14.25" customHeight="1" x14ac:dyDescent="0.4">
      <c r="B555"/>
      <c r="C555"/>
      <c r="D555"/>
      <c r="E555"/>
      <c r="F555"/>
      <c r="G555" s="10"/>
      <c r="H555"/>
    </row>
    <row r="556" spans="2:8" ht="14.25" customHeight="1" x14ac:dyDescent="0.4">
      <c r="B556"/>
      <c r="C556"/>
      <c r="D556"/>
      <c r="E556"/>
      <c r="F556"/>
      <c r="G556" s="10"/>
      <c r="H556"/>
    </row>
    <row r="557" spans="2:8" ht="14.25" customHeight="1" x14ac:dyDescent="0.4">
      <c r="B557"/>
      <c r="C557"/>
      <c r="D557"/>
      <c r="E557"/>
      <c r="F557"/>
      <c r="G557" s="10"/>
      <c r="H557"/>
    </row>
    <row r="558" spans="2:8" ht="14.25" customHeight="1" x14ac:dyDescent="0.4">
      <c r="B558"/>
      <c r="C558"/>
      <c r="D558"/>
      <c r="E558"/>
      <c r="F558"/>
      <c r="G558" s="10"/>
      <c r="H558"/>
    </row>
    <row r="559" spans="2:8" ht="14.25" customHeight="1" x14ac:dyDescent="0.4">
      <c r="B559"/>
      <c r="C559"/>
      <c r="D559"/>
      <c r="E559"/>
      <c r="F559"/>
      <c r="G559" s="10"/>
      <c r="H559"/>
    </row>
    <row r="560" spans="2:8" ht="14.25" customHeight="1" x14ac:dyDescent="0.4">
      <c r="B560"/>
      <c r="C560"/>
      <c r="D560"/>
      <c r="E560"/>
      <c r="F560"/>
      <c r="G560" s="10"/>
      <c r="H560"/>
    </row>
    <row r="561" spans="2:8" ht="14.25" customHeight="1" x14ac:dyDescent="0.4">
      <c r="B561"/>
      <c r="C561"/>
      <c r="D561"/>
      <c r="E561"/>
      <c r="F561"/>
      <c r="G561" s="10"/>
      <c r="H561"/>
    </row>
    <row r="562" spans="2:8" ht="14.25" customHeight="1" x14ac:dyDescent="0.4">
      <c r="B562"/>
      <c r="C562"/>
      <c r="D562"/>
      <c r="E562"/>
      <c r="F562"/>
      <c r="G562" s="10"/>
      <c r="H562"/>
    </row>
    <row r="563" spans="2:8" ht="14.25" customHeight="1" x14ac:dyDescent="0.4">
      <c r="B563"/>
      <c r="C563"/>
      <c r="D563"/>
      <c r="E563"/>
      <c r="F563"/>
      <c r="G563" s="10"/>
      <c r="H563"/>
    </row>
    <row r="564" spans="2:8" ht="14.25" customHeight="1" x14ac:dyDescent="0.4">
      <c r="B564"/>
      <c r="C564"/>
      <c r="D564"/>
      <c r="E564"/>
      <c r="F564"/>
      <c r="G564" s="10"/>
      <c r="H564"/>
    </row>
    <row r="565" spans="2:8" ht="14.25" customHeight="1" x14ac:dyDescent="0.4">
      <c r="B565"/>
      <c r="C565"/>
      <c r="D565"/>
      <c r="E565"/>
      <c r="F565"/>
      <c r="G565" s="10"/>
      <c r="H565"/>
    </row>
    <row r="566" spans="2:8" ht="14.25" customHeight="1" x14ac:dyDescent="0.4">
      <c r="B566"/>
      <c r="C566"/>
      <c r="D566"/>
      <c r="E566"/>
      <c r="F566"/>
      <c r="G566" s="10"/>
      <c r="H566"/>
    </row>
    <row r="567" spans="2:8" ht="14.25" customHeight="1" x14ac:dyDescent="0.4">
      <c r="B567"/>
      <c r="C567"/>
      <c r="D567"/>
      <c r="E567"/>
      <c r="F567"/>
      <c r="G567" s="10"/>
      <c r="H567"/>
    </row>
    <row r="568" spans="2:8" ht="14.25" customHeight="1" x14ac:dyDescent="0.4">
      <c r="B568"/>
      <c r="C568"/>
      <c r="D568"/>
      <c r="E568"/>
      <c r="F568"/>
      <c r="G568" s="10"/>
      <c r="H568"/>
    </row>
    <row r="569" spans="2:8" ht="14.25" customHeight="1" x14ac:dyDescent="0.4">
      <c r="B569"/>
      <c r="C569"/>
      <c r="D569"/>
      <c r="E569"/>
      <c r="F569"/>
      <c r="G569" s="10"/>
      <c r="H569"/>
    </row>
    <row r="570" spans="2:8" ht="14.25" customHeight="1" x14ac:dyDescent="0.4">
      <c r="B570"/>
      <c r="C570"/>
      <c r="D570"/>
      <c r="E570"/>
      <c r="F570"/>
      <c r="G570" s="10"/>
      <c r="H570"/>
    </row>
    <row r="571" spans="2:8" ht="14.25" customHeight="1" x14ac:dyDescent="0.4">
      <c r="B571"/>
      <c r="C571"/>
      <c r="D571"/>
      <c r="E571"/>
      <c r="F571"/>
      <c r="G571" s="10"/>
      <c r="H571"/>
    </row>
    <row r="572" spans="2:8" ht="14.25" customHeight="1" x14ac:dyDescent="0.4">
      <c r="B572"/>
      <c r="C572"/>
      <c r="D572"/>
      <c r="E572"/>
      <c r="F572"/>
      <c r="G572" s="10"/>
      <c r="H572"/>
    </row>
    <row r="573" spans="2:8" ht="14.25" customHeight="1" x14ac:dyDescent="0.4">
      <c r="B573"/>
      <c r="C573"/>
      <c r="D573"/>
      <c r="E573"/>
      <c r="F573"/>
      <c r="G573" s="10"/>
      <c r="H573"/>
    </row>
    <row r="574" spans="2:8" ht="14.25" customHeight="1" x14ac:dyDescent="0.4">
      <c r="B574"/>
      <c r="C574"/>
      <c r="D574"/>
      <c r="E574"/>
      <c r="F574"/>
      <c r="G574" s="10"/>
      <c r="H574"/>
    </row>
    <row r="575" spans="2:8" ht="14.25" customHeight="1" x14ac:dyDescent="0.4">
      <c r="B575"/>
      <c r="C575"/>
      <c r="D575"/>
      <c r="E575"/>
      <c r="F575"/>
      <c r="G575" s="10"/>
      <c r="H575"/>
    </row>
    <row r="576" spans="2:8" ht="14.25" customHeight="1" x14ac:dyDescent="0.4">
      <c r="B576"/>
      <c r="C576"/>
      <c r="D576"/>
      <c r="E576"/>
      <c r="F576"/>
      <c r="G576" s="10"/>
      <c r="H576"/>
    </row>
    <row r="577" spans="2:8" ht="14.25" customHeight="1" x14ac:dyDescent="0.4">
      <c r="B577"/>
      <c r="C577"/>
      <c r="D577"/>
      <c r="E577"/>
      <c r="F577"/>
      <c r="G577" s="10"/>
      <c r="H577"/>
    </row>
    <row r="578" spans="2:8" ht="14.25" customHeight="1" x14ac:dyDescent="0.4">
      <c r="B578"/>
      <c r="C578"/>
      <c r="D578"/>
      <c r="E578"/>
      <c r="F578"/>
      <c r="G578" s="10"/>
      <c r="H578"/>
    </row>
    <row r="579" spans="2:8" ht="14.25" customHeight="1" x14ac:dyDescent="0.4">
      <c r="B579"/>
      <c r="C579"/>
      <c r="D579"/>
      <c r="E579"/>
      <c r="F579"/>
      <c r="G579" s="10"/>
      <c r="H579"/>
    </row>
    <row r="580" spans="2:8" ht="14.25" customHeight="1" x14ac:dyDescent="0.4">
      <c r="B580"/>
      <c r="C580"/>
      <c r="D580"/>
      <c r="E580"/>
      <c r="F580"/>
      <c r="G580" s="10"/>
      <c r="H580"/>
    </row>
    <row r="581" spans="2:8" ht="14.25" customHeight="1" x14ac:dyDescent="0.4">
      <c r="B581"/>
      <c r="C581"/>
      <c r="D581"/>
      <c r="E581"/>
      <c r="F581"/>
      <c r="G581" s="10"/>
      <c r="H581"/>
    </row>
    <row r="582" spans="2:8" ht="14.25" customHeight="1" x14ac:dyDescent="0.4">
      <c r="B582"/>
      <c r="C582"/>
      <c r="D582"/>
      <c r="E582"/>
      <c r="F582"/>
      <c r="G582" s="10"/>
      <c r="H582"/>
    </row>
    <row r="583" spans="2:8" ht="14.25" customHeight="1" x14ac:dyDescent="0.4">
      <c r="B583"/>
      <c r="C583"/>
      <c r="D583"/>
      <c r="E583"/>
      <c r="F583"/>
      <c r="G583" s="10"/>
      <c r="H583"/>
    </row>
    <row r="584" spans="2:8" ht="14.25" customHeight="1" x14ac:dyDescent="0.4">
      <c r="B584"/>
      <c r="C584"/>
      <c r="D584"/>
      <c r="E584"/>
      <c r="F584"/>
      <c r="G584" s="10"/>
      <c r="H584"/>
    </row>
    <row r="585" spans="2:8" ht="14.25" customHeight="1" x14ac:dyDescent="0.4">
      <c r="B585"/>
      <c r="C585"/>
      <c r="D585"/>
      <c r="E585"/>
      <c r="F585"/>
      <c r="G585" s="10"/>
      <c r="H585"/>
    </row>
    <row r="586" spans="2:8" ht="14.25" customHeight="1" x14ac:dyDescent="0.4">
      <c r="B586"/>
      <c r="C586"/>
      <c r="D586"/>
      <c r="E586"/>
      <c r="F586"/>
      <c r="G586" s="10"/>
      <c r="H586"/>
    </row>
    <row r="587" spans="2:8" ht="14.25" customHeight="1" x14ac:dyDescent="0.4">
      <c r="B587"/>
      <c r="C587"/>
      <c r="D587"/>
      <c r="E587"/>
      <c r="F587"/>
      <c r="G587" s="10"/>
      <c r="H587"/>
    </row>
    <row r="588" spans="2:8" ht="14.25" customHeight="1" x14ac:dyDescent="0.4">
      <c r="B588"/>
      <c r="C588"/>
      <c r="D588"/>
      <c r="E588"/>
      <c r="F588"/>
      <c r="G588" s="10"/>
      <c r="H588"/>
    </row>
    <row r="589" spans="2:8" ht="14.25" customHeight="1" x14ac:dyDescent="0.4">
      <c r="B589"/>
      <c r="C589"/>
      <c r="D589"/>
      <c r="E589"/>
      <c r="F589"/>
      <c r="G589" s="10"/>
      <c r="H589"/>
    </row>
    <row r="590" spans="2:8" ht="14.25" customHeight="1" x14ac:dyDescent="0.4">
      <c r="B590"/>
      <c r="C590"/>
      <c r="D590"/>
      <c r="E590"/>
      <c r="F590"/>
      <c r="G590" s="10"/>
      <c r="H590"/>
    </row>
    <row r="591" spans="2:8" ht="14.25" customHeight="1" x14ac:dyDescent="0.4">
      <c r="B591"/>
      <c r="C591"/>
      <c r="D591"/>
      <c r="E591"/>
      <c r="F591"/>
      <c r="G591" s="10"/>
      <c r="H591"/>
    </row>
    <row r="592" spans="2:8" ht="14.25" customHeight="1" x14ac:dyDescent="0.4">
      <c r="B592"/>
      <c r="C592"/>
      <c r="D592"/>
      <c r="E592"/>
      <c r="F592"/>
      <c r="G592" s="10"/>
      <c r="H592"/>
    </row>
    <row r="593" spans="2:8" ht="14.25" customHeight="1" x14ac:dyDescent="0.4">
      <c r="B593"/>
      <c r="C593"/>
      <c r="D593"/>
      <c r="E593"/>
      <c r="F593"/>
      <c r="G593" s="10"/>
      <c r="H593"/>
    </row>
    <row r="594" spans="2:8" ht="14.25" customHeight="1" x14ac:dyDescent="0.4">
      <c r="B594"/>
      <c r="C594"/>
      <c r="D594"/>
      <c r="E594"/>
      <c r="F594"/>
      <c r="G594" s="10"/>
      <c r="H594"/>
    </row>
    <row r="595" spans="2:8" ht="14.25" customHeight="1" x14ac:dyDescent="0.4">
      <c r="B595"/>
      <c r="C595"/>
      <c r="D595"/>
      <c r="E595"/>
      <c r="F595"/>
      <c r="G595" s="10"/>
      <c r="H595"/>
    </row>
    <row r="596" spans="2:8" ht="14.25" customHeight="1" x14ac:dyDescent="0.4">
      <c r="B596"/>
      <c r="C596"/>
      <c r="D596"/>
      <c r="E596"/>
      <c r="F596"/>
      <c r="G596" s="10"/>
      <c r="H596"/>
    </row>
    <row r="597" spans="2:8" ht="14.25" customHeight="1" x14ac:dyDescent="0.4">
      <c r="B597"/>
      <c r="C597"/>
      <c r="D597"/>
      <c r="E597"/>
      <c r="F597"/>
      <c r="G597" s="10"/>
      <c r="H597"/>
    </row>
    <row r="598" spans="2:8" ht="14.25" customHeight="1" x14ac:dyDescent="0.4">
      <c r="B598"/>
      <c r="C598"/>
      <c r="D598"/>
      <c r="E598"/>
      <c r="F598"/>
      <c r="G598" s="10"/>
      <c r="H598"/>
    </row>
    <row r="599" spans="2:8" ht="14.25" customHeight="1" x14ac:dyDescent="0.4">
      <c r="B599"/>
      <c r="C599"/>
      <c r="D599"/>
      <c r="E599"/>
      <c r="F599"/>
      <c r="G599" s="10"/>
      <c r="H599"/>
    </row>
    <row r="600" spans="2:8" ht="14.25" customHeight="1" x14ac:dyDescent="0.4">
      <c r="B600"/>
      <c r="C600"/>
      <c r="D600"/>
      <c r="E600"/>
      <c r="F600"/>
      <c r="G600" s="10"/>
      <c r="H600"/>
    </row>
    <row r="601" spans="2:8" ht="14.25" customHeight="1" x14ac:dyDescent="0.4">
      <c r="B601"/>
      <c r="C601"/>
      <c r="D601"/>
      <c r="E601"/>
      <c r="F601"/>
      <c r="G601" s="10"/>
      <c r="H601"/>
    </row>
    <row r="602" spans="2:8" ht="14.25" customHeight="1" x14ac:dyDescent="0.4">
      <c r="B602"/>
      <c r="C602"/>
      <c r="D602"/>
      <c r="E602"/>
      <c r="F602"/>
      <c r="G602" s="10"/>
      <c r="H602"/>
    </row>
    <row r="603" spans="2:8" ht="14.25" customHeight="1" x14ac:dyDescent="0.4">
      <c r="B603"/>
      <c r="C603"/>
      <c r="D603"/>
      <c r="E603"/>
      <c r="F603"/>
      <c r="G603" s="10"/>
      <c r="H603"/>
    </row>
    <row r="604" spans="2:8" ht="14.25" customHeight="1" x14ac:dyDescent="0.4">
      <c r="B604"/>
      <c r="C604"/>
      <c r="D604"/>
      <c r="E604"/>
      <c r="F604"/>
      <c r="G604" s="10"/>
      <c r="H604"/>
    </row>
    <row r="605" spans="2:8" ht="14.25" customHeight="1" x14ac:dyDescent="0.4">
      <c r="B605"/>
      <c r="C605"/>
      <c r="D605"/>
      <c r="E605"/>
      <c r="F605"/>
      <c r="G605" s="10"/>
      <c r="H605"/>
    </row>
    <row r="606" spans="2:8" ht="14.25" customHeight="1" x14ac:dyDescent="0.4">
      <c r="B606"/>
      <c r="C606"/>
      <c r="D606"/>
      <c r="E606"/>
      <c r="F606"/>
      <c r="G606" s="10"/>
      <c r="H606"/>
    </row>
    <row r="607" spans="2:8" ht="14.25" customHeight="1" x14ac:dyDescent="0.4">
      <c r="B607"/>
      <c r="C607"/>
      <c r="D607"/>
      <c r="E607"/>
      <c r="F607"/>
      <c r="G607" s="10"/>
      <c r="H607"/>
    </row>
    <row r="608" spans="2:8" ht="14.25" customHeight="1" x14ac:dyDescent="0.4">
      <c r="B608"/>
      <c r="C608"/>
      <c r="D608"/>
      <c r="E608"/>
      <c r="F608"/>
      <c r="G608" s="10"/>
      <c r="H608"/>
    </row>
    <row r="609" spans="2:8" ht="14.25" customHeight="1" x14ac:dyDescent="0.4">
      <c r="B609"/>
      <c r="C609"/>
      <c r="D609"/>
      <c r="E609"/>
      <c r="F609"/>
      <c r="G609" s="10"/>
      <c r="H609"/>
    </row>
    <row r="610" spans="2:8" ht="14.25" customHeight="1" x14ac:dyDescent="0.4">
      <c r="B610"/>
      <c r="C610"/>
      <c r="D610"/>
      <c r="E610"/>
      <c r="F610"/>
      <c r="G610" s="10"/>
      <c r="H610"/>
    </row>
    <row r="611" spans="2:8" ht="14.25" customHeight="1" x14ac:dyDescent="0.4">
      <c r="B611"/>
      <c r="C611"/>
      <c r="D611"/>
      <c r="E611"/>
      <c r="F611"/>
      <c r="G611" s="10"/>
      <c r="H611"/>
    </row>
    <row r="612" spans="2:8" ht="14.25" customHeight="1" x14ac:dyDescent="0.4">
      <c r="B612"/>
      <c r="C612"/>
      <c r="D612"/>
      <c r="E612"/>
      <c r="F612"/>
      <c r="G612" s="10"/>
      <c r="H612"/>
    </row>
    <row r="613" spans="2:8" ht="14.25" customHeight="1" x14ac:dyDescent="0.4">
      <c r="B613"/>
      <c r="C613"/>
      <c r="D613"/>
      <c r="E613"/>
      <c r="F613"/>
      <c r="G613" s="10"/>
      <c r="H613"/>
    </row>
    <row r="614" spans="2:8" ht="14.25" customHeight="1" x14ac:dyDescent="0.4">
      <c r="B614"/>
      <c r="C614"/>
      <c r="D614"/>
      <c r="E614"/>
      <c r="F614"/>
      <c r="G614" s="10"/>
      <c r="H614"/>
    </row>
    <row r="615" spans="2:8" ht="14.25" customHeight="1" x14ac:dyDescent="0.4">
      <c r="B615"/>
      <c r="C615"/>
      <c r="D615"/>
      <c r="E615"/>
      <c r="F615"/>
      <c r="G615" s="10"/>
      <c r="H615"/>
    </row>
    <row r="616" spans="2:8" ht="14.25" customHeight="1" x14ac:dyDescent="0.4">
      <c r="B616"/>
      <c r="C616"/>
      <c r="D616"/>
      <c r="E616"/>
      <c r="F616"/>
      <c r="G616" s="10"/>
      <c r="H616"/>
    </row>
    <row r="617" spans="2:8" ht="14.25" customHeight="1" x14ac:dyDescent="0.4">
      <c r="B617"/>
      <c r="C617"/>
      <c r="D617"/>
      <c r="E617"/>
      <c r="F617"/>
      <c r="G617" s="10"/>
      <c r="H617"/>
    </row>
    <row r="618" spans="2:8" ht="14.25" customHeight="1" x14ac:dyDescent="0.4">
      <c r="B618"/>
      <c r="C618"/>
      <c r="D618"/>
      <c r="E618"/>
      <c r="F618"/>
      <c r="G618" s="10"/>
      <c r="H618"/>
    </row>
    <row r="619" spans="2:8" ht="14.25" customHeight="1" x14ac:dyDescent="0.4">
      <c r="B619"/>
      <c r="C619"/>
      <c r="D619"/>
      <c r="E619"/>
      <c r="F619"/>
      <c r="G619" s="10"/>
      <c r="H619"/>
    </row>
    <row r="620" spans="2:8" ht="14.25" customHeight="1" x14ac:dyDescent="0.4">
      <c r="B620"/>
      <c r="C620"/>
      <c r="D620"/>
      <c r="E620"/>
      <c r="F620"/>
      <c r="G620" s="10"/>
      <c r="H620"/>
    </row>
    <row r="621" spans="2:8" ht="14.25" customHeight="1" x14ac:dyDescent="0.4">
      <c r="B621"/>
      <c r="C621"/>
      <c r="D621"/>
      <c r="E621"/>
      <c r="F621"/>
      <c r="G621" s="10"/>
      <c r="H621"/>
    </row>
    <row r="622" spans="2:8" ht="14.25" customHeight="1" x14ac:dyDescent="0.4">
      <c r="B622"/>
      <c r="C622"/>
      <c r="D622"/>
      <c r="E622"/>
      <c r="F622"/>
      <c r="G622" s="10"/>
      <c r="H622"/>
    </row>
    <row r="623" spans="2:8" ht="14.25" customHeight="1" x14ac:dyDescent="0.4">
      <c r="B623"/>
      <c r="C623"/>
      <c r="D623"/>
      <c r="E623"/>
      <c r="F623"/>
      <c r="G623" s="10"/>
      <c r="H623"/>
    </row>
    <row r="624" spans="2:8" ht="14.25" customHeight="1" x14ac:dyDescent="0.4">
      <c r="B624"/>
      <c r="C624"/>
      <c r="D624"/>
      <c r="E624"/>
      <c r="F624"/>
      <c r="G624" s="10"/>
      <c r="H624"/>
    </row>
    <row r="625" spans="2:8" ht="14.25" customHeight="1" x14ac:dyDescent="0.4">
      <c r="B625"/>
      <c r="C625"/>
      <c r="D625"/>
      <c r="E625"/>
      <c r="F625"/>
      <c r="G625" s="10"/>
      <c r="H625"/>
    </row>
    <row r="626" spans="2:8" ht="14.25" customHeight="1" x14ac:dyDescent="0.4">
      <c r="B626"/>
      <c r="C626"/>
      <c r="D626"/>
      <c r="E626"/>
      <c r="F626"/>
      <c r="G626" s="10"/>
      <c r="H626"/>
    </row>
    <row r="627" spans="2:8" ht="14.25" customHeight="1" x14ac:dyDescent="0.4">
      <c r="B627"/>
      <c r="C627"/>
      <c r="D627"/>
      <c r="E627"/>
      <c r="F627"/>
      <c r="G627" s="10"/>
      <c r="H627"/>
    </row>
    <row r="628" spans="2:8" ht="14.25" customHeight="1" x14ac:dyDescent="0.4">
      <c r="B628"/>
      <c r="C628"/>
      <c r="D628"/>
      <c r="E628"/>
      <c r="F628"/>
      <c r="G628" s="10"/>
      <c r="H628"/>
    </row>
    <row r="629" spans="2:8" ht="14.25" customHeight="1" x14ac:dyDescent="0.4">
      <c r="B629"/>
      <c r="C629"/>
      <c r="D629"/>
      <c r="E629"/>
      <c r="F629"/>
      <c r="G629" s="10"/>
      <c r="H629"/>
    </row>
    <row r="630" spans="2:8" ht="14.25" customHeight="1" x14ac:dyDescent="0.4">
      <c r="B630"/>
      <c r="C630"/>
      <c r="D630"/>
      <c r="E630"/>
      <c r="F630"/>
      <c r="G630" s="10"/>
      <c r="H630"/>
    </row>
    <row r="631" spans="2:8" ht="14.25" customHeight="1" x14ac:dyDescent="0.4">
      <c r="B631"/>
      <c r="C631"/>
      <c r="D631"/>
      <c r="E631"/>
      <c r="F631"/>
      <c r="G631" s="10"/>
      <c r="H631"/>
    </row>
    <row r="632" spans="2:8" ht="14.25" customHeight="1" x14ac:dyDescent="0.4">
      <c r="B632"/>
      <c r="C632"/>
      <c r="D632"/>
      <c r="E632"/>
      <c r="F632"/>
      <c r="G632" s="10"/>
      <c r="H632"/>
    </row>
    <row r="633" spans="2:8" ht="14.25" customHeight="1" x14ac:dyDescent="0.4">
      <c r="B633"/>
      <c r="C633"/>
      <c r="D633"/>
      <c r="E633"/>
      <c r="F633"/>
      <c r="G633" s="10"/>
      <c r="H633"/>
    </row>
    <row r="634" spans="2:8" ht="14.25" customHeight="1" x14ac:dyDescent="0.4">
      <c r="B634"/>
      <c r="C634"/>
      <c r="D634"/>
      <c r="E634"/>
      <c r="F634"/>
      <c r="G634" s="10"/>
      <c r="H634"/>
    </row>
    <row r="635" spans="2:8" ht="14.25" customHeight="1" x14ac:dyDescent="0.4">
      <c r="B635"/>
      <c r="C635"/>
      <c r="D635"/>
      <c r="E635"/>
      <c r="F635"/>
      <c r="G635" s="10"/>
      <c r="H635"/>
    </row>
    <row r="636" spans="2:8" ht="14.25" customHeight="1" x14ac:dyDescent="0.4">
      <c r="B636"/>
      <c r="C636"/>
      <c r="D636"/>
      <c r="E636"/>
      <c r="F636"/>
      <c r="G636" s="10"/>
      <c r="H636"/>
    </row>
    <row r="637" spans="2:8" ht="14.25" customHeight="1" x14ac:dyDescent="0.4">
      <c r="B637"/>
      <c r="C637"/>
      <c r="D637"/>
      <c r="E637"/>
      <c r="F637"/>
      <c r="G637" s="10"/>
      <c r="H637"/>
    </row>
    <row r="638" spans="2:8" ht="14.25" customHeight="1" x14ac:dyDescent="0.4">
      <c r="B638"/>
      <c r="C638"/>
      <c r="D638"/>
      <c r="E638"/>
      <c r="F638"/>
      <c r="G638" s="10"/>
      <c r="H638"/>
    </row>
    <row r="639" spans="2:8" ht="14.25" customHeight="1" x14ac:dyDescent="0.4">
      <c r="B639"/>
      <c r="C639"/>
      <c r="D639"/>
      <c r="E639"/>
      <c r="F639"/>
      <c r="G639" s="10"/>
      <c r="H639"/>
    </row>
    <row r="640" spans="2:8" ht="14.25" customHeight="1" x14ac:dyDescent="0.4">
      <c r="B640"/>
      <c r="C640"/>
      <c r="D640"/>
      <c r="E640"/>
      <c r="F640"/>
      <c r="G640" s="10"/>
      <c r="H640"/>
    </row>
    <row r="641" spans="2:8" ht="14.25" customHeight="1" x14ac:dyDescent="0.4">
      <c r="B641"/>
      <c r="C641"/>
      <c r="D641"/>
      <c r="E641"/>
      <c r="F641"/>
      <c r="G641" s="10"/>
      <c r="H641"/>
    </row>
    <row r="642" spans="2:8" ht="14.25" customHeight="1" x14ac:dyDescent="0.4">
      <c r="B642"/>
      <c r="C642"/>
      <c r="D642"/>
      <c r="E642"/>
      <c r="F642"/>
      <c r="G642" s="10"/>
      <c r="H642"/>
    </row>
    <row r="643" spans="2:8" ht="14.25" customHeight="1" x14ac:dyDescent="0.4">
      <c r="B643"/>
      <c r="C643"/>
      <c r="D643"/>
      <c r="E643"/>
      <c r="F643"/>
      <c r="G643" s="10"/>
      <c r="H643"/>
    </row>
    <row r="644" spans="2:8" ht="14.25" customHeight="1" x14ac:dyDescent="0.4">
      <c r="B644"/>
      <c r="C644"/>
      <c r="D644"/>
      <c r="E644"/>
      <c r="F644"/>
      <c r="G644" s="10"/>
      <c r="H644"/>
    </row>
    <row r="645" spans="2:8" ht="14.25" customHeight="1" x14ac:dyDescent="0.4">
      <c r="B645"/>
      <c r="C645"/>
      <c r="D645"/>
      <c r="E645"/>
      <c r="F645"/>
      <c r="G645" s="10"/>
      <c r="H645"/>
    </row>
    <row r="646" spans="2:8" ht="14.25" customHeight="1" x14ac:dyDescent="0.4">
      <c r="B646"/>
      <c r="C646"/>
      <c r="D646"/>
      <c r="E646"/>
      <c r="F646"/>
      <c r="G646" s="10"/>
      <c r="H646"/>
    </row>
    <row r="647" spans="2:8" ht="14.25" customHeight="1" x14ac:dyDescent="0.4">
      <c r="B647"/>
      <c r="C647"/>
      <c r="D647"/>
      <c r="E647"/>
      <c r="F647"/>
      <c r="G647" s="10"/>
      <c r="H647"/>
    </row>
    <row r="648" spans="2:8" ht="14.25" customHeight="1" x14ac:dyDescent="0.4">
      <c r="B648"/>
      <c r="C648"/>
      <c r="D648"/>
      <c r="E648"/>
      <c r="F648"/>
      <c r="G648" s="10"/>
      <c r="H648"/>
    </row>
    <row r="649" spans="2:8" ht="14.25" customHeight="1" x14ac:dyDescent="0.4">
      <c r="B649"/>
      <c r="C649"/>
      <c r="D649"/>
      <c r="E649"/>
      <c r="F649"/>
      <c r="G649" s="10"/>
      <c r="H649"/>
    </row>
    <row r="650" spans="2:8" ht="14.25" customHeight="1" x14ac:dyDescent="0.4">
      <c r="B650"/>
      <c r="C650"/>
      <c r="D650"/>
      <c r="E650"/>
      <c r="F650"/>
      <c r="G650" s="10"/>
      <c r="H650"/>
    </row>
    <row r="651" spans="2:8" ht="14.25" customHeight="1" x14ac:dyDescent="0.4">
      <c r="B651"/>
      <c r="C651"/>
      <c r="D651"/>
      <c r="E651"/>
      <c r="F651"/>
      <c r="G651" s="10"/>
      <c r="H651"/>
    </row>
    <row r="652" spans="2:8" ht="14.25" customHeight="1" x14ac:dyDescent="0.4">
      <c r="B652"/>
      <c r="C652"/>
      <c r="D652"/>
      <c r="E652"/>
      <c r="F652"/>
      <c r="G652" s="10"/>
      <c r="H652"/>
    </row>
    <row r="653" spans="2:8" ht="14.25" customHeight="1" x14ac:dyDescent="0.4">
      <c r="B653"/>
      <c r="C653"/>
      <c r="D653"/>
      <c r="E653"/>
      <c r="F653"/>
      <c r="G653" s="10"/>
      <c r="H653"/>
    </row>
    <row r="654" spans="2:8" ht="14.25" customHeight="1" x14ac:dyDescent="0.4">
      <c r="B654"/>
      <c r="C654"/>
      <c r="D654"/>
      <c r="E654"/>
      <c r="F654"/>
      <c r="G654" s="10"/>
      <c r="H654"/>
    </row>
    <row r="655" spans="2:8" ht="14.25" customHeight="1" x14ac:dyDescent="0.4">
      <c r="B655"/>
      <c r="C655"/>
      <c r="D655"/>
      <c r="E655"/>
      <c r="F655"/>
      <c r="G655" s="10"/>
      <c r="H655"/>
    </row>
    <row r="656" spans="2:8" ht="14.25" customHeight="1" x14ac:dyDescent="0.4">
      <c r="B656"/>
      <c r="C656"/>
      <c r="D656"/>
      <c r="E656"/>
      <c r="F656"/>
      <c r="G656" s="10"/>
      <c r="H656"/>
    </row>
    <row r="657" spans="2:8" ht="14.25" customHeight="1" x14ac:dyDescent="0.4">
      <c r="B657"/>
      <c r="C657"/>
      <c r="D657"/>
      <c r="E657"/>
      <c r="F657"/>
      <c r="G657" s="10"/>
      <c r="H657"/>
    </row>
    <row r="658" spans="2:8" ht="14.25" customHeight="1" x14ac:dyDescent="0.4">
      <c r="B658"/>
      <c r="C658"/>
      <c r="D658"/>
      <c r="E658"/>
      <c r="F658"/>
      <c r="G658" s="10"/>
      <c r="H658"/>
    </row>
    <row r="659" spans="2:8" ht="14.25" customHeight="1" x14ac:dyDescent="0.4">
      <c r="B659"/>
      <c r="C659"/>
      <c r="D659"/>
      <c r="E659"/>
      <c r="F659"/>
      <c r="G659" s="10"/>
      <c r="H659"/>
    </row>
    <row r="660" spans="2:8" ht="14.25" customHeight="1" x14ac:dyDescent="0.4">
      <c r="B660"/>
      <c r="C660"/>
      <c r="D660"/>
      <c r="E660"/>
      <c r="F660"/>
      <c r="G660" s="10"/>
      <c r="H660"/>
    </row>
    <row r="661" spans="2:8" ht="14.25" customHeight="1" x14ac:dyDescent="0.4">
      <c r="B661"/>
      <c r="C661"/>
      <c r="D661"/>
      <c r="E661"/>
      <c r="F661"/>
      <c r="G661" s="10"/>
      <c r="H661"/>
    </row>
    <row r="662" spans="2:8" ht="14.25" customHeight="1" x14ac:dyDescent="0.4">
      <c r="B662"/>
      <c r="C662"/>
      <c r="D662"/>
      <c r="E662"/>
      <c r="F662"/>
      <c r="G662" s="10"/>
      <c r="H662"/>
    </row>
    <row r="663" spans="2:8" ht="14.25" customHeight="1" x14ac:dyDescent="0.4">
      <c r="B663"/>
      <c r="C663"/>
      <c r="D663"/>
      <c r="E663"/>
      <c r="F663"/>
      <c r="G663" s="10"/>
      <c r="H663"/>
    </row>
    <row r="664" spans="2:8" ht="14.25" customHeight="1" x14ac:dyDescent="0.4">
      <c r="B664"/>
      <c r="C664"/>
      <c r="D664"/>
      <c r="E664"/>
      <c r="F664"/>
      <c r="G664" s="10"/>
      <c r="H664"/>
    </row>
    <row r="665" spans="2:8" ht="14.25" customHeight="1" x14ac:dyDescent="0.4">
      <c r="B665"/>
      <c r="C665"/>
      <c r="D665"/>
      <c r="E665"/>
      <c r="F665"/>
      <c r="G665" s="10"/>
      <c r="H665"/>
    </row>
    <row r="666" spans="2:8" ht="14.25" customHeight="1" x14ac:dyDescent="0.4">
      <c r="B666"/>
      <c r="C666"/>
      <c r="D666"/>
      <c r="E666"/>
      <c r="F666"/>
      <c r="G666" s="10"/>
      <c r="H666"/>
    </row>
    <row r="667" spans="2:8" ht="14.25" customHeight="1" x14ac:dyDescent="0.4">
      <c r="B667"/>
      <c r="C667"/>
      <c r="D667"/>
      <c r="E667"/>
      <c r="F667"/>
      <c r="G667" s="10"/>
      <c r="H667"/>
    </row>
    <row r="668" spans="2:8" ht="14.25" customHeight="1" x14ac:dyDescent="0.4">
      <c r="B668"/>
      <c r="C668"/>
      <c r="D668"/>
      <c r="E668"/>
      <c r="F668"/>
      <c r="G668" s="10"/>
      <c r="H668"/>
    </row>
    <row r="669" spans="2:8" ht="14.25" customHeight="1" x14ac:dyDescent="0.4">
      <c r="B669"/>
      <c r="C669"/>
      <c r="D669"/>
      <c r="E669"/>
      <c r="F669"/>
      <c r="G669" s="10"/>
      <c r="H669"/>
    </row>
    <row r="670" spans="2:8" ht="14.25" customHeight="1" x14ac:dyDescent="0.4">
      <c r="B670"/>
      <c r="C670"/>
      <c r="D670"/>
      <c r="E670"/>
      <c r="F670"/>
      <c r="G670" s="10"/>
      <c r="H670"/>
    </row>
    <row r="671" spans="2:8" ht="14.25" customHeight="1" x14ac:dyDescent="0.4">
      <c r="B671"/>
      <c r="C671"/>
      <c r="D671"/>
      <c r="E671"/>
      <c r="F671"/>
      <c r="G671" s="10"/>
      <c r="H671"/>
    </row>
    <row r="672" spans="2:8" ht="14.25" customHeight="1" x14ac:dyDescent="0.4">
      <c r="B672"/>
      <c r="C672"/>
      <c r="D672"/>
      <c r="E672"/>
      <c r="F672"/>
      <c r="G672" s="10"/>
      <c r="H672"/>
    </row>
    <row r="673" spans="2:8" ht="14.25" customHeight="1" x14ac:dyDescent="0.4">
      <c r="B673"/>
      <c r="C673"/>
      <c r="D673"/>
      <c r="E673"/>
      <c r="F673"/>
      <c r="G673" s="10"/>
      <c r="H673"/>
    </row>
    <row r="674" spans="2:8" ht="14.25" customHeight="1" x14ac:dyDescent="0.4">
      <c r="B674"/>
      <c r="C674"/>
      <c r="D674"/>
      <c r="E674"/>
      <c r="F674"/>
      <c r="G674" s="10"/>
      <c r="H674"/>
    </row>
    <row r="675" spans="2:8" ht="14.25" customHeight="1" x14ac:dyDescent="0.4">
      <c r="B675"/>
      <c r="C675"/>
      <c r="D675"/>
      <c r="E675"/>
      <c r="F675"/>
      <c r="G675" s="10"/>
      <c r="H675"/>
    </row>
    <row r="676" spans="2:8" ht="14.25" customHeight="1" x14ac:dyDescent="0.4">
      <c r="B676"/>
      <c r="C676"/>
      <c r="D676"/>
      <c r="E676"/>
      <c r="F676"/>
      <c r="G676" s="10"/>
      <c r="H676"/>
    </row>
    <row r="677" spans="2:8" ht="14.25" customHeight="1" x14ac:dyDescent="0.4">
      <c r="B677"/>
      <c r="C677"/>
      <c r="D677"/>
      <c r="E677"/>
      <c r="F677"/>
      <c r="G677" s="10"/>
      <c r="H677"/>
    </row>
    <row r="678" spans="2:8" ht="14.25" customHeight="1" x14ac:dyDescent="0.4">
      <c r="B678"/>
      <c r="C678"/>
      <c r="D678"/>
      <c r="E678"/>
      <c r="F678"/>
      <c r="G678" s="10"/>
      <c r="H678"/>
    </row>
    <row r="679" spans="2:8" ht="14.25" customHeight="1" x14ac:dyDescent="0.4">
      <c r="B679"/>
      <c r="C679"/>
      <c r="D679"/>
      <c r="E679"/>
      <c r="F679"/>
      <c r="G679" s="10"/>
      <c r="H679"/>
    </row>
    <row r="680" spans="2:8" ht="14.25" customHeight="1" x14ac:dyDescent="0.4">
      <c r="B680"/>
      <c r="C680"/>
      <c r="D680"/>
      <c r="E680"/>
      <c r="F680"/>
      <c r="G680" s="10"/>
      <c r="H680"/>
    </row>
    <row r="681" spans="2:8" ht="14.25" customHeight="1" x14ac:dyDescent="0.4">
      <c r="B681"/>
      <c r="C681"/>
      <c r="D681"/>
      <c r="E681"/>
      <c r="F681"/>
      <c r="G681" s="10"/>
      <c r="H681"/>
    </row>
    <row r="682" spans="2:8" ht="14.25" customHeight="1" x14ac:dyDescent="0.4">
      <c r="B682"/>
      <c r="C682"/>
      <c r="D682"/>
      <c r="E682"/>
      <c r="F682"/>
      <c r="G682" s="10"/>
      <c r="H682"/>
    </row>
    <row r="683" spans="2:8" ht="14.25" customHeight="1" x14ac:dyDescent="0.4">
      <c r="B683"/>
      <c r="C683"/>
      <c r="D683"/>
      <c r="E683"/>
      <c r="F683"/>
      <c r="G683" s="10"/>
      <c r="H683"/>
    </row>
    <row r="684" spans="2:8" ht="14.25" customHeight="1" x14ac:dyDescent="0.4">
      <c r="B684"/>
      <c r="C684"/>
      <c r="D684"/>
      <c r="E684"/>
      <c r="F684"/>
      <c r="G684" s="10"/>
      <c r="H684"/>
    </row>
    <row r="685" spans="2:8" ht="14.25" customHeight="1" x14ac:dyDescent="0.4">
      <c r="B685"/>
      <c r="C685"/>
      <c r="D685"/>
      <c r="E685"/>
      <c r="F685"/>
      <c r="G685" s="10"/>
      <c r="H685"/>
    </row>
    <row r="686" spans="2:8" ht="14.25" customHeight="1" x14ac:dyDescent="0.4">
      <c r="B686"/>
      <c r="C686"/>
      <c r="D686"/>
      <c r="E686"/>
      <c r="F686"/>
      <c r="G686" s="10"/>
      <c r="H686"/>
    </row>
    <row r="687" spans="2:8" ht="14.25" customHeight="1" x14ac:dyDescent="0.4">
      <c r="B687"/>
      <c r="C687"/>
      <c r="D687"/>
      <c r="E687"/>
      <c r="F687"/>
      <c r="G687" s="10"/>
      <c r="H687"/>
    </row>
    <row r="688" spans="2:8" ht="14.25" customHeight="1" x14ac:dyDescent="0.4">
      <c r="B688"/>
      <c r="C688"/>
      <c r="D688"/>
      <c r="E688"/>
      <c r="F688"/>
      <c r="G688" s="10"/>
      <c r="H688"/>
    </row>
    <row r="689" spans="2:8" ht="14.25" customHeight="1" x14ac:dyDescent="0.4">
      <c r="B689"/>
      <c r="C689"/>
      <c r="D689"/>
      <c r="E689"/>
      <c r="F689"/>
      <c r="G689" s="10"/>
      <c r="H689"/>
    </row>
    <row r="690" spans="2:8" ht="14.25" customHeight="1" x14ac:dyDescent="0.4">
      <c r="B690"/>
      <c r="C690"/>
      <c r="D690"/>
      <c r="E690"/>
      <c r="F690"/>
      <c r="G690" s="10"/>
      <c r="H690"/>
    </row>
    <row r="691" spans="2:8" ht="14.25" customHeight="1" x14ac:dyDescent="0.4">
      <c r="B691"/>
      <c r="C691"/>
      <c r="D691"/>
      <c r="E691"/>
      <c r="F691"/>
      <c r="G691" s="10"/>
      <c r="H691"/>
    </row>
    <row r="692" spans="2:8" ht="14.25" customHeight="1" x14ac:dyDescent="0.4">
      <c r="B692"/>
      <c r="C692"/>
      <c r="D692"/>
      <c r="E692"/>
      <c r="F692"/>
      <c r="G692" s="10"/>
      <c r="H692"/>
    </row>
    <row r="693" spans="2:8" ht="14.25" customHeight="1" x14ac:dyDescent="0.4">
      <c r="B693"/>
      <c r="C693"/>
      <c r="D693"/>
      <c r="E693"/>
      <c r="F693"/>
      <c r="G693" s="10"/>
      <c r="H693"/>
    </row>
    <row r="694" spans="2:8" ht="14.25" customHeight="1" x14ac:dyDescent="0.4">
      <c r="B694"/>
      <c r="C694"/>
      <c r="D694"/>
      <c r="E694"/>
      <c r="F694"/>
      <c r="G694" s="10"/>
      <c r="H694"/>
    </row>
    <row r="695" spans="2:8" ht="14.25" customHeight="1" x14ac:dyDescent="0.4">
      <c r="B695"/>
      <c r="C695"/>
      <c r="D695"/>
      <c r="E695"/>
      <c r="F695"/>
      <c r="G695" s="10"/>
      <c r="H695"/>
    </row>
    <row r="696" spans="2:8" ht="14.25" customHeight="1" x14ac:dyDescent="0.4">
      <c r="B696"/>
      <c r="C696"/>
      <c r="D696"/>
      <c r="E696"/>
      <c r="F696"/>
      <c r="G696" s="10"/>
      <c r="H696"/>
    </row>
    <row r="697" spans="2:8" ht="14.25" customHeight="1" x14ac:dyDescent="0.4">
      <c r="B697"/>
      <c r="C697"/>
      <c r="D697"/>
      <c r="E697"/>
      <c r="F697"/>
      <c r="G697" s="10"/>
      <c r="H697"/>
    </row>
    <row r="698" spans="2:8" ht="14.25" customHeight="1" x14ac:dyDescent="0.4">
      <c r="B698"/>
      <c r="C698"/>
      <c r="D698"/>
      <c r="E698"/>
      <c r="F698"/>
      <c r="G698" s="10"/>
      <c r="H698"/>
    </row>
    <row r="699" spans="2:8" ht="14.25" customHeight="1" x14ac:dyDescent="0.4">
      <c r="B699"/>
      <c r="C699"/>
      <c r="D699"/>
      <c r="E699"/>
      <c r="F699"/>
      <c r="G699" s="10"/>
      <c r="H699"/>
    </row>
    <row r="700" spans="2:8" ht="14.25" customHeight="1" x14ac:dyDescent="0.4">
      <c r="B700"/>
      <c r="C700"/>
      <c r="D700"/>
      <c r="E700"/>
      <c r="F700"/>
      <c r="G700" s="10"/>
      <c r="H700"/>
    </row>
    <row r="701" spans="2:8" ht="14.25" customHeight="1" x14ac:dyDescent="0.4">
      <c r="B701"/>
      <c r="C701"/>
      <c r="D701"/>
      <c r="E701"/>
      <c r="F701"/>
      <c r="G701" s="10"/>
      <c r="H701"/>
    </row>
    <row r="702" spans="2:8" ht="14.25" customHeight="1" x14ac:dyDescent="0.4">
      <c r="B702"/>
      <c r="C702"/>
      <c r="D702"/>
      <c r="E702"/>
      <c r="F702"/>
      <c r="G702" s="10"/>
      <c r="H702"/>
    </row>
    <row r="703" spans="2:8" ht="14.25" customHeight="1" x14ac:dyDescent="0.4">
      <c r="B703"/>
      <c r="C703"/>
      <c r="D703"/>
      <c r="E703"/>
      <c r="F703"/>
      <c r="G703" s="10"/>
      <c r="H703"/>
    </row>
    <row r="704" spans="2:8" ht="14.25" customHeight="1" x14ac:dyDescent="0.4">
      <c r="B704"/>
      <c r="C704"/>
      <c r="D704"/>
      <c r="E704"/>
      <c r="F704"/>
      <c r="G704" s="10"/>
      <c r="H704"/>
    </row>
    <row r="705" spans="2:8" ht="14.25" customHeight="1" x14ac:dyDescent="0.4">
      <c r="B705"/>
      <c r="C705"/>
      <c r="D705"/>
      <c r="E705"/>
      <c r="F705"/>
      <c r="G705" s="10"/>
      <c r="H705"/>
    </row>
    <row r="706" spans="2:8" ht="14.25" customHeight="1" x14ac:dyDescent="0.4">
      <c r="B706"/>
      <c r="C706"/>
      <c r="D706"/>
      <c r="E706"/>
      <c r="F706"/>
      <c r="G706" s="10"/>
      <c r="H706"/>
    </row>
    <row r="707" spans="2:8" ht="14.25" customHeight="1" x14ac:dyDescent="0.4">
      <c r="B707"/>
      <c r="C707"/>
      <c r="D707"/>
      <c r="E707"/>
      <c r="F707"/>
      <c r="G707" s="10"/>
      <c r="H707"/>
    </row>
    <row r="708" spans="2:8" ht="14.25" customHeight="1" x14ac:dyDescent="0.4">
      <c r="B708"/>
      <c r="C708"/>
      <c r="D708"/>
      <c r="E708"/>
      <c r="F708"/>
      <c r="G708" s="10"/>
      <c r="H708"/>
    </row>
    <row r="709" spans="2:8" ht="14.25" customHeight="1" x14ac:dyDescent="0.4">
      <c r="B709"/>
      <c r="C709"/>
      <c r="D709"/>
      <c r="E709"/>
      <c r="F709"/>
      <c r="G709" s="10"/>
      <c r="H709"/>
    </row>
    <row r="710" spans="2:8" ht="14.25" customHeight="1" x14ac:dyDescent="0.4">
      <c r="B710"/>
      <c r="C710"/>
      <c r="D710"/>
      <c r="E710"/>
      <c r="F710"/>
      <c r="G710" s="10"/>
      <c r="H710"/>
    </row>
    <row r="711" spans="2:8" ht="14.25" customHeight="1" x14ac:dyDescent="0.4">
      <c r="B711"/>
      <c r="C711"/>
      <c r="D711"/>
      <c r="E711"/>
      <c r="F711"/>
      <c r="G711" s="10"/>
      <c r="H711"/>
    </row>
    <row r="712" spans="2:8" ht="14.25" customHeight="1" x14ac:dyDescent="0.4">
      <c r="B712"/>
      <c r="C712"/>
      <c r="D712"/>
      <c r="E712"/>
      <c r="F712"/>
      <c r="G712" s="10"/>
      <c r="H712"/>
    </row>
    <row r="713" spans="2:8" ht="14.25" customHeight="1" x14ac:dyDescent="0.4">
      <c r="B713"/>
      <c r="C713"/>
      <c r="D713"/>
      <c r="E713"/>
      <c r="F713"/>
      <c r="G713" s="10"/>
      <c r="H713"/>
    </row>
    <row r="714" spans="2:8" ht="14.25" customHeight="1" x14ac:dyDescent="0.4">
      <c r="B714"/>
      <c r="C714"/>
      <c r="D714"/>
      <c r="E714"/>
      <c r="F714"/>
      <c r="G714" s="10"/>
      <c r="H714"/>
    </row>
    <row r="715" spans="2:8" ht="14.25" customHeight="1" x14ac:dyDescent="0.4">
      <c r="B715"/>
      <c r="C715"/>
      <c r="D715"/>
      <c r="E715"/>
      <c r="F715"/>
      <c r="G715" s="10"/>
      <c r="H715"/>
    </row>
    <row r="716" spans="2:8" ht="14.25" customHeight="1" x14ac:dyDescent="0.4">
      <c r="B716"/>
      <c r="C716"/>
      <c r="D716"/>
      <c r="E716"/>
      <c r="F716"/>
      <c r="G716" s="10"/>
      <c r="H716"/>
    </row>
    <row r="717" spans="2:8" ht="14.25" customHeight="1" x14ac:dyDescent="0.4">
      <c r="B717"/>
      <c r="C717"/>
      <c r="D717"/>
      <c r="E717"/>
      <c r="F717"/>
      <c r="G717" s="10"/>
      <c r="H717"/>
    </row>
    <row r="718" spans="2:8" ht="14.25" customHeight="1" x14ac:dyDescent="0.4">
      <c r="B718"/>
      <c r="C718"/>
      <c r="D718"/>
      <c r="E718"/>
      <c r="F718"/>
      <c r="G718" s="10"/>
      <c r="H718"/>
    </row>
    <row r="719" spans="2:8" ht="14.25" customHeight="1" x14ac:dyDescent="0.4">
      <c r="B719"/>
      <c r="C719"/>
      <c r="D719"/>
      <c r="E719"/>
      <c r="F719"/>
      <c r="G719" s="10"/>
      <c r="H719"/>
    </row>
    <row r="720" spans="2:8" ht="14.25" customHeight="1" x14ac:dyDescent="0.4">
      <c r="B720"/>
      <c r="C720"/>
      <c r="D720"/>
      <c r="E720"/>
      <c r="F720"/>
      <c r="G720" s="10"/>
      <c r="H720"/>
    </row>
    <row r="721" spans="2:8" ht="14.25" customHeight="1" x14ac:dyDescent="0.4">
      <c r="B721"/>
      <c r="C721"/>
      <c r="D721"/>
      <c r="E721"/>
      <c r="F721"/>
      <c r="G721" s="10"/>
      <c r="H721"/>
    </row>
    <row r="722" spans="2:8" ht="14.25" customHeight="1" x14ac:dyDescent="0.4">
      <c r="B722"/>
      <c r="C722"/>
      <c r="D722"/>
      <c r="E722"/>
      <c r="F722"/>
      <c r="G722" s="10"/>
      <c r="H722"/>
    </row>
    <row r="723" spans="2:8" ht="14.25" customHeight="1" x14ac:dyDescent="0.4">
      <c r="B723"/>
      <c r="C723"/>
      <c r="D723"/>
      <c r="E723"/>
      <c r="F723"/>
      <c r="G723" s="10"/>
      <c r="H723"/>
    </row>
    <row r="724" spans="2:8" ht="14.25" customHeight="1" x14ac:dyDescent="0.4">
      <c r="B724"/>
      <c r="C724"/>
      <c r="D724"/>
      <c r="E724"/>
      <c r="F724"/>
      <c r="G724" s="10"/>
      <c r="H724"/>
    </row>
    <row r="725" spans="2:8" ht="14.25" customHeight="1" x14ac:dyDescent="0.4">
      <c r="B725"/>
      <c r="C725"/>
      <c r="D725"/>
      <c r="E725"/>
      <c r="F725"/>
      <c r="G725" s="10"/>
      <c r="H725"/>
    </row>
    <row r="726" spans="2:8" ht="14.25" customHeight="1" x14ac:dyDescent="0.4">
      <c r="B726"/>
      <c r="C726"/>
      <c r="D726"/>
      <c r="E726"/>
      <c r="F726"/>
      <c r="G726" s="10"/>
      <c r="H726"/>
    </row>
    <row r="727" spans="2:8" ht="14.25" customHeight="1" x14ac:dyDescent="0.4">
      <c r="B727"/>
      <c r="C727"/>
      <c r="D727"/>
      <c r="E727"/>
      <c r="F727"/>
      <c r="G727" s="10"/>
      <c r="H727"/>
    </row>
    <row r="728" spans="2:8" ht="14.25" customHeight="1" x14ac:dyDescent="0.4">
      <c r="B728"/>
      <c r="C728"/>
      <c r="D728"/>
      <c r="E728"/>
      <c r="F728"/>
      <c r="G728" s="10"/>
      <c r="H728"/>
    </row>
    <row r="729" spans="2:8" ht="14.25" customHeight="1" x14ac:dyDescent="0.4">
      <c r="B729"/>
      <c r="C729"/>
      <c r="D729"/>
      <c r="E729"/>
      <c r="F729"/>
      <c r="G729" s="10"/>
      <c r="H729"/>
    </row>
    <row r="730" spans="2:8" ht="14.25" customHeight="1" x14ac:dyDescent="0.4">
      <c r="B730"/>
      <c r="C730"/>
      <c r="D730"/>
      <c r="E730"/>
      <c r="F730"/>
      <c r="G730" s="10"/>
      <c r="H730"/>
    </row>
    <row r="731" spans="2:8" ht="14.25" customHeight="1" x14ac:dyDescent="0.4">
      <c r="B731"/>
      <c r="C731"/>
      <c r="D731"/>
      <c r="E731"/>
      <c r="F731"/>
      <c r="G731" s="10"/>
      <c r="H731"/>
    </row>
    <row r="732" spans="2:8" ht="14.25" customHeight="1" x14ac:dyDescent="0.4">
      <c r="B732"/>
      <c r="C732"/>
      <c r="D732"/>
      <c r="E732"/>
      <c r="F732"/>
      <c r="G732" s="10"/>
      <c r="H732"/>
    </row>
    <row r="733" spans="2:8" ht="14.25" customHeight="1" x14ac:dyDescent="0.4">
      <c r="B733"/>
      <c r="C733"/>
      <c r="D733"/>
      <c r="E733"/>
      <c r="F733"/>
      <c r="G733" s="10"/>
      <c r="H733"/>
    </row>
    <row r="734" spans="2:8" ht="14.25" customHeight="1" x14ac:dyDescent="0.4">
      <c r="B734"/>
      <c r="C734"/>
      <c r="D734"/>
      <c r="E734"/>
      <c r="F734"/>
      <c r="G734" s="10"/>
      <c r="H734"/>
    </row>
    <row r="735" spans="2:8" ht="14.25" customHeight="1" x14ac:dyDescent="0.4">
      <c r="B735"/>
      <c r="C735"/>
      <c r="D735"/>
      <c r="E735"/>
      <c r="F735"/>
      <c r="G735" s="10"/>
      <c r="H735"/>
    </row>
    <row r="736" spans="2:8" ht="14.25" customHeight="1" x14ac:dyDescent="0.4">
      <c r="B736"/>
      <c r="C736"/>
      <c r="D736"/>
      <c r="E736"/>
      <c r="F736"/>
      <c r="G736" s="10"/>
      <c r="H736"/>
    </row>
    <row r="737" spans="2:8" ht="14.25" customHeight="1" x14ac:dyDescent="0.4">
      <c r="B737"/>
      <c r="C737"/>
      <c r="D737"/>
      <c r="E737"/>
      <c r="F737"/>
      <c r="G737" s="10"/>
      <c r="H737"/>
    </row>
    <row r="738" spans="2:8" ht="14.25" customHeight="1" x14ac:dyDescent="0.4">
      <c r="B738"/>
      <c r="C738"/>
      <c r="D738"/>
      <c r="E738"/>
      <c r="F738"/>
      <c r="G738" s="10"/>
      <c r="H738"/>
    </row>
    <row r="739" spans="2:8" ht="14.25" customHeight="1" x14ac:dyDescent="0.4">
      <c r="B739"/>
      <c r="C739"/>
      <c r="D739"/>
      <c r="E739"/>
      <c r="F739"/>
      <c r="G739" s="10"/>
      <c r="H739"/>
    </row>
    <row r="740" spans="2:8" ht="14.25" customHeight="1" x14ac:dyDescent="0.4">
      <c r="B740"/>
      <c r="C740"/>
      <c r="D740"/>
      <c r="E740"/>
      <c r="F740"/>
      <c r="G740" s="10"/>
      <c r="H740"/>
    </row>
    <row r="741" spans="2:8" ht="14.25" customHeight="1" x14ac:dyDescent="0.4">
      <c r="B741"/>
      <c r="C741"/>
      <c r="D741"/>
      <c r="E741"/>
      <c r="F741"/>
      <c r="G741" s="10"/>
      <c r="H741"/>
    </row>
    <row r="742" spans="2:8" ht="14.25" customHeight="1" x14ac:dyDescent="0.4">
      <c r="B742"/>
      <c r="C742"/>
      <c r="D742"/>
      <c r="E742"/>
      <c r="F742"/>
      <c r="G742" s="10"/>
      <c r="H742"/>
    </row>
    <row r="743" spans="2:8" ht="14.25" customHeight="1" x14ac:dyDescent="0.4">
      <c r="B743"/>
      <c r="C743"/>
      <c r="D743"/>
      <c r="E743"/>
      <c r="F743"/>
      <c r="G743" s="10"/>
      <c r="H743"/>
    </row>
    <row r="744" spans="2:8" ht="14.25" customHeight="1" x14ac:dyDescent="0.4">
      <c r="B744"/>
      <c r="C744"/>
      <c r="D744"/>
      <c r="E744"/>
      <c r="F744"/>
      <c r="G744" s="10"/>
      <c r="H744"/>
    </row>
    <row r="745" spans="2:8" ht="14.25" customHeight="1" x14ac:dyDescent="0.4">
      <c r="B745"/>
      <c r="C745"/>
      <c r="D745"/>
      <c r="E745"/>
      <c r="F745"/>
      <c r="G745" s="10"/>
      <c r="H745"/>
    </row>
    <row r="746" spans="2:8" ht="14.25" customHeight="1" x14ac:dyDescent="0.4">
      <c r="B746"/>
      <c r="C746"/>
      <c r="D746"/>
      <c r="E746"/>
      <c r="F746"/>
      <c r="G746" s="10"/>
      <c r="H746"/>
    </row>
    <row r="747" spans="2:8" ht="14.25" customHeight="1" x14ac:dyDescent="0.4">
      <c r="B747"/>
      <c r="C747"/>
      <c r="D747"/>
      <c r="E747"/>
      <c r="F747"/>
      <c r="G747" s="10"/>
      <c r="H747"/>
    </row>
    <row r="748" spans="2:8" ht="14.25" customHeight="1" x14ac:dyDescent="0.4">
      <c r="B748"/>
      <c r="C748"/>
      <c r="D748"/>
      <c r="E748"/>
      <c r="F748"/>
      <c r="G748" s="10"/>
      <c r="H748"/>
    </row>
    <row r="749" spans="2:8" ht="14.25" customHeight="1" x14ac:dyDescent="0.4">
      <c r="B749"/>
      <c r="C749"/>
      <c r="D749"/>
      <c r="E749"/>
      <c r="F749"/>
      <c r="G749" s="10"/>
      <c r="H749"/>
    </row>
    <row r="750" spans="2:8" ht="14.25" customHeight="1" x14ac:dyDescent="0.4">
      <c r="B750"/>
      <c r="C750"/>
      <c r="D750"/>
      <c r="E750"/>
      <c r="F750"/>
      <c r="G750" s="10"/>
      <c r="H750"/>
    </row>
    <row r="751" spans="2:8" ht="14.25" customHeight="1" x14ac:dyDescent="0.4">
      <c r="B751"/>
      <c r="C751"/>
      <c r="D751"/>
      <c r="E751"/>
      <c r="F751"/>
      <c r="G751" s="10"/>
      <c r="H751"/>
    </row>
    <row r="752" spans="2:8" ht="14.25" customHeight="1" x14ac:dyDescent="0.4">
      <c r="B752"/>
      <c r="C752"/>
      <c r="D752"/>
      <c r="E752"/>
      <c r="F752"/>
      <c r="G752" s="10"/>
      <c r="H752"/>
    </row>
    <row r="753" spans="2:8" ht="14.25" customHeight="1" x14ac:dyDescent="0.4">
      <c r="B753"/>
      <c r="C753"/>
      <c r="D753"/>
      <c r="E753"/>
      <c r="F753"/>
      <c r="G753" s="10"/>
      <c r="H753"/>
    </row>
    <row r="754" spans="2:8" ht="14.25" customHeight="1" x14ac:dyDescent="0.4">
      <c r="B754"/>
      <c r="C754"/>
      <c r="D754"/>
      <c r="E754"/>
      <c r="F754"/>
      <c r="G754" s="10"/>
      <c r="H754"/>
    </row>
    <row r="755" spans="2:8" ht="14.25" customHeight="1" x14ac:dyDescent="0.4">
      <c r="B755"/>
      <c r="C755"/>
      <c r="D755"/>
      <c r="E755"/>
      <c r="F755"/>
      <c r="G755" s="10"/>
      <c r="H755"/>
    </row>
    <row r="756" spans="2:8" ht="14.25" customHeight="1" x14ac:dyDescent="0.4">
      <c r="B756"/>
      <c r="C756"/>
      <c r="D756"/>
      <c r="E756"/>
      <c r="F756"/>
      <c r="G756" s="10"/>
      <c r="H756"/>
    </row>
    <row r="757" spans="2:8" ht="14.25" customHeight="1" x14ac:dyDescent="0.4">
      <c r="B757"/>
      <c r="C757"/>
      <c r="D757"/>
      <c r="E757"/>
      <c r="F757"/>
      <c r="G757" s="10"/>
      <c r="H757"/>
    </row>
    <row r="758" spans="2:8" ht="14.25" customHeight="1" x14ac:dyDescent="0.4">
      <c r="B758"/>
      <c r="C758"/>
      <c r="D758"/>
      <c r="E758"/>
      <c r="F758"/>
      <c r="G758" s="10"/>
      <c r="H758"/>
    </row>
    <row r="759" spans="2:8" ht="14.25" customHeight="1" x14ac:dyDescent="0.4">
      <c r="B759"/>
      <c r="C759"/>
      <c r="D759"/>
      <c r="E759"/>
      <c r="F759"/>
      <c r="G759" s="10"/>
      <c r="H759"/>
    </row>
    <row r="760" spans="2:8" ht="14.25" customHeight="1" x14ac:dyDescent="0.4">
      <c r="B760"/>
      <c r="C760"/>
      <c r="D760"/>
      <c r="E760"/>
      <c r="F760"/>
      <c r="G760" s="10"/>
      <c r="H760"/>
    </row>
    <row r="761" spans="2:8" ht="14.25" customHeight="1" x14ac:dyDescent="0.4">
      <c r="B761"/>
      <c r="C761"/>
      <c r="D761"/>
      <c r="E761"/>
      <c r="F761"/>
      <c r="G761" s="10"/>
      <c r="H761"/>
    </row>
    <row r="762" spans="2:8" ht="14.25" customHeight="1" x14ac:dyDescent="0.4">
      <c r="B762"/>
      <c r="C762"/>
      <c r="D762"/>
      <c r="E762"/>
      <c r="F762"/>
      <c r="G762" s="10"/>
      <c r="H762"/>
    </row>
    <row r="763" spans="2:8" ht="14.25" customHeight="1" x14ac:dyDescent="0.4">
      <c r="B763"/>
      <c r="C763"/>
      <c r="D763"/>
      <c r="E763"/>
      <c r="F763"/>
      <c r="G763" s="10"/>
      <c r="H763"/>
    </row>
    <row r="764" spans="2:8" ht="14.25" customHeight="1" x14ac:dyDescent="0.4">
      <c r="B764"/>
      <c r="C764"/>
      <c r="D764"/>
      <c r="E764"/>
      <c r="F764"/>
      <c r="G764" s="10"/>
      <c r="H764"/>
    </row>
    <row r="765" spans="2:8" ht="14.25" customHeight="1" x14ac:dyDescent="0.4">
      <c r="B765"/>
      <c r="C765"/>
      <c r="D765"/>
      <c r="E765"/>
      <c r="F765"/>
      <c r="G765" s="10"/>
      <c r="H765"/>
    </row>
    <row r="766" spans="2:8" ht="14.25" customHeight="1" x14ac:dyDescent="0.4">
      <c r="B766"/>
      <c r="C766"/>
      <c r="D766"/>
      <c r="E766"/>
      <c r="F766"/>
      <c r="G766" s="10"/>
      <c r="H766"/>
    </row>
    <row r="767" spans="2:8" ht="14.25" customHeight="1" x14ac:dyDescent="0.4">
      <c r="B767"/>
      <c r="C767"/>
      <c r="D767"/>
      <c r="E767"/>
      <c r="F767"/>
      <c r="G767" s="10"/>
      <c r="H767"/>
    </row>
    <row r="768" spans="2:8" ht="14.25" customHeight="1" x14ac:dyDescent="0.4">
      <c r="B768"/>
      <c r="C768"/>
      <c r="D768"/>
      <c r="E768"/>
      <c r="F768"/>
      <c r="G768" s="10"/>
      <c r="H768"/>
    </row>
    <row r="769" spans="2:8" ht="14.25" customHeight="1" x14ac:dyDescent="0.4">
      <c r="B769"/>
      <c r="C769"/>
      <c r="D769"/>
      <c r="E769"/>
      <c r="F769"/>
      <c r="G769" s="10"/>
      <c r="H769"/>
    </row>
    <row r="770" spans="2:8" ht="14.25" customHeight="1" x14ac:dyDescent="0.4">
      <c r="B770"/>
      <c r="C770"/>
      <c r="D770"/>
      <c r="E770"/>
      <c r="F770"/>
      <c r="G770" s="10"/>
      <c r="H770"/>
    </row>
    <row r="771" spans="2:8" ht="14.25" customHeight="1" x14ac:dyDescent="0.4">
      <c r="B771"/>
      <c r="C771"/>
      <c r="D771"/>
      <c r="E771"/>
      <c r="F771"/>
      <c r="G771" s="10"/>
      <c r="H771"/>
    </row>
    <row r="772" spans="2:8" ht="14.25" customHeight="1" x14ac:dyDescent="0.4">
      <c r="B772"/>
      <c r="C772"/>
      <c r="D772"/>
      <c r="E772"/>
      <c r="F772"/>
      <c r="G772" s="10"/>
      <c r="H772"/>
    </row>
    <row r="773" spans="2:8" ht="14.25" customHeight="1" x14ac:dyDescent="0.4">
      <c r="B773"/>
      <c r="C773"/>
      <c r="D773"/>
      <c r="E773"/>
      <c r="F773"/>
      <c r="G773" s="10"/>
      <c r="H773"/>
    </row>
    <row r="774" spans="2:8" ht="14.25" customHeight="1" x14ac:dyDescent="0.4">
      <c r="B774"/>
      <c r="C774"/>
      <c r="D774"/>
      <c r="E774"/>
      <c r="F774"/>
      <c r="G774" s="10"/>
      <c r="H774"/>
    </row>
    <row r="775" spans="2:8" ht="14.25" customHeight="1" x14ac:dyDescent="0.4">
      <c r="B775"/>
      <c r="C775"/>
      <c r="D775"/>
      <c r="E775"/>
      <c r="F775"/>
      <c r="G775" s="10"/>
      <c r="H775"/>
    </row>
    <row r="776" spans="2:8" ht="14.25" customHeight="1" x14ac:dyDescent="0.4">
      <c r="B776"/>
      <c r="C776"/>
      <c r="D776"/>
      <c r="E776"/>
      <c r="F776"/>
      <c r="G776" s="10"/>
      <c r="H776"/>
    </row>
    <row r="777" spans="2:8" ht="14.25" customHeight="1" x14ac:dyDescent="0.4">
      <c r="B777"/>
      <c r="C777"/>
      <c r="D777"/>
      <c r="E777"/>
      <c r="F777"/>
      <c r="G777" s="10"/>
      <c r="H777"/>
    </row>
    <row r="778" spans="2:8" ht="14.25" customHeight="1" x14ac:dyDescent="0.4">
      <c r="B778"/>
      <c r="C778"/>
      <c r="D778"/>
      <c r="E778"/>
      <c r="F778"/>
      <c r="G778" s="10"/>
      <c r="H778"/>
    </row>
    <row r="779" spans="2:8" ht="14.25" customHeight="1" x14ac:dyDescent="0.4">
      <c r="B779"/>
      <c r="C779"/>
      <c r="D779"/>
      <c r="E779"/>
      <c r="F779"/>
      <c r="G779" s="10"/>
      <c r="H779"/>
    </row>
    <row r="780" spans="2:8" ht="14.25" customHeight="1" x14ac:dyDescent="0.4">
      <c r="B780"/>
      <c r="C780"/>
      <c r="D780"/>
      <c r="E780"/>
      <c r="F780"/>
      <c r="G780" s="10"/>
      <c r="H780"/>
    </row>
    <row r="781" spans="2:8" ht="14.25" customHeight="1" x14ac:dyDescent="0.4">
      <c r="B781"/>
      <c r="C781"/>
      <c r="D781"/>
      <c r="E781"/>
      <c r="F781"/>
      <c r="G781" s="10"/>
      <c r="H781"/>
    </row>
    <row r="782" spans="2:8" ht="14.25" customHeight="1" x14ac:dyDescent="0.4">
      <c r="B782"/>
      <c r="C782"/>
      <c r="D782"/>
      <c r="E782"/>
      <c r="F782"/>
      <c r="G782" s="10"/>
      <c r="H782"/>
    </row>
    <row r="783" spans="2:8" ht="14.25" customHeight="1" x14ac:dyDescent="0.4">
      <c r="B783"/>
      <c r="C783"/>
      <c r="D783"/>
      <c r="E783"/>
      <c r="F783"/>
      <c r="G783" s="10"/>
      <c r="H783"/>
    </row>
    <row r="784" spans="2:8" ht="14.25" customHeight="1" x14ac:dyDescent="0.4">
      <c r="B784"/>
      <c r="C784"/>
      <c r="D784"/>
      <c r="E784"/>
      <c r="F784"/>
      <c r="G784" s="10"/>
      <c r="H784"/>
    </row>
    <row r="785" spans="2:8" ht="14.25" customHeight="1" x14ac:dyDescent="0.4">
      <c r="B785"/>
      <c r="C785"/>
      <c r="D785"/>
      <c r="E785"/>
      <c r="F785"/>
      <c r="G785" s="10"/>
      <c r="H785"/>
    </row>
    <row r="786" spans="2:8" ht="14.25" customHeight="1" x14ac:dyDescent="0.4">
      <c r="B786"/>
      <c r="C786"/>
      <c r="D786"/>
      <c r="E786"/>
      <c r="F786"/>
      <c r="G786" s="10"/>
      <c r="H786"/>
    </row>
    <row r="787" spans="2:8" ht="14.25" customHeight="1" x14ac:dyDescent="0.4">
      <c r="B787"/>
      <c r="C787"/>
      <c r="D787"/>
      <c r="E787"/>
      <c r="F787"/>
      <c r="G787" s="10"/>
      <c r="H787"/>
    </row>
    <row r="788" spans="2:8" ht="14.25" customHeight="1" x14ac:dyDescent="0.4">
      <c r="B788"/>
      <c r="C788"/>
      <c r="D788"/>
      <c r="E788"/>
      <c r="F788"/>
      <c r="G788" s="10"/>
      <c r="H788"/>
    </row>
    <row r="789" spans="2:8" ht="14.25" customHeight="1" x14ac:dyDescent="0.4">
      <c r="B789"/>
      <c r="C789"/>
      <c r="D789"/>
      <c r="E789"/>
      <c r="F789"/>
      <c r="G789" s="10"/>
      <c r="H789"/>
    </row>
    <row r="790" spans="2:8" ht="14.25" customHeight="1" x14ac:dyDescent="0.4">
      <c r="B790"/>
      <c r="C790"/>
      <c r="D790"/>
      <c r="E790"/>
      <c r="F790"/>
      <c r="G790" s="10"/>
      <c r="H790"/>
    </row>
    <row r="791" spans="2:8" ht="14.25" customHeight="1" x14ac:dyDescent="0.4">
      <c r="B791"/>
      <c r="C791"/>
      <c r="D791"/>
      <c r="E791"/>
      <c r="F791"/>
      <c r="G791" s="10"/>
      <c r="H791"/>
    </row>
    <row r="792" spans="2:8" ht="14.25" customHeight="1" x14ac:dyDescent="0.4">
      <c r="B792"/>
      <c r="C792"/>
      <c r="D792"/>
      <c r="E792"/>
      <c r="F792"/>
      <c r="G792" s="10"/>
      <c r="H792"/>
    </row>
    <row r="793" spans="2:8" ht="14.25" customHeight="1" x14ac:dyDescent="0.4">
      <c r="B793"/>
      <c r="C793"/>
      <c r="D793"/>
      <c r="E793"/>
      <c r="F793"/>
      <c r="G793" s="10"/>
      <c r="H793"/>
    </row>
    <row r="794" spans="2:8" ht="14.25" customHeight="1" x14ac:dyDescent="0.4">
      <c r="B794"/>
      <c r="C794"/>
      <c r="D794"/>
      <c r="E794"/>
      <c r="F794"/>
      <c r="G794" s="10"/>
      <c r="H794"/>
    </row>
    <row r="795" spans="2:8" ht="14.25" customHeight="1" x14ac:dyDescent="0.4">
      <c r="B795"/>
      <c r="C795"/>
      <c r="D795"/>
      <c r="E795"/>
      <c r="F795"/>
      <c r="G795" s="10"/>
      <c r="H795"/>
    </row>
    <row r="796" spans="2:8" ht="14.25" customHeight="1" x14ac:dyDescent="0.4">
      <c r="B796"/>
      <c r="C796"/>
      <c r="D796"/>
      <c r="E796"/>
      <c r="F796"/>
      <c r="G796" s="10"/>
      <c r="H796"/>
    </row>
    <row r="797" spans="2:8" ht="14.25" customHeight="1" x14ac:dyDescent="0.4">
      <c r="B797"/>
      <c r="C797"/>
      <c r="D797"/>
      <c r="E797"/>
      <c r="F797"/>
      <c r="G797" s="10"/>
      <c r="H797"/>
    </row>
    <row r="798" spans="2:8" ht="14.25" customHeight="1" x14ac:dyDescent="0.4">
      <c r="B798"/>
      <c r="C798"/>
      <c r="D798"/>
      <c r="E798"/>
      <c r="F798"/>
      <c r="G798" s="10"/>
      <c r="H798"/>
    </row>
    <row r="799" spans="2:8" ht="14.25" customHeight="1" x14ac:dyDescent="0.4">
      <c r="B799"/>
      <c r="C799"/>
      <c r="D799"/>
      <c r="E799"/>
      <c r="F799"/>
      <c r="G799" s="10"/>
      <c r="H799"/>
    </row>
    <row r="800" spans="2:8" ht="14.25" customHeight="1" x14ac:dyDescent="0.4">
      <c r="B800"/>
      <c r="C800"/>
      <c r="D800"/>
      <c r="E800"/>
      <c r="F800"/>
      <c r="G800" s="10"/>
      <c r="H800"/>
    </row>
    <row r="801" spans="2:8" ht="14.25" customHeight="1" x14ac:dyDescent="0.4">
      <c r="B801"/>
      <c r="C801"/>
      <c r="D801"/>
      <c r="E801"/>
      <c r="F801"/>
      <c r="G801" s="10"/>
      <c r="H801"/>
    </row>
    <row r="802" spans="2:8" ht="14.25" customHeight="1" x14ac:dyDescent="0.4">
      <c r="B802"/>
      <c r="C802"/>
      <c r="D802"/>
      <c r="E802"/>
      <c r="F802"/>
      <c r="G802" s="10"/>
      <c r="H802"/>
    </row>
    <row r="803" spans="2:8" ht="14.25" customHeight="1" x14ac:dyDescent="0.4">
      <c r="B803"/>
      <c r="C803"/>
      <c r="D803"/>
      <c r="E803"/>
      <c r="F803"/>
      <c r="G803" s="10"/>
      <c r="H803"/>
    </row>
    <row r="804" spans="2:8" ht="14.25" customHeight="1" x14ac:dyDescent="0.4">
      <c r="B804"/>
      <c r="C804"/>
      <c r="D804"/>
      <c r="E804"/>
      <c r="F804"/>
      <c r="G804" s="10"/>
      <c r="H804"/>
    </row>
    <row r="805" spans="2:8" ht="14.25" customHeight="1" x14ac:dyDescent="0.4">
      <c r="B805"/>
      <c r="C805"/>
      <c r="D805"/>
      <c r="E805"/>
      <c r="F805"/>
      <c r="G805" s="10"/>
      <c r="H805"/>
    </row>
    <row r="806" spans="2:8" ht="14.25" customHeight="1" x14ac:dyDescent="0.4">
      <c r="B806"/>
      <c r="C806"/>
      <c r="D806"/>
      <c r="E806"/>
      <c r="F806"/>
      <c r="G806" s="10"/>
      <c r="H806"/>
    </row>
    <row r="807" spans="2:8" ht="14.25" customHeight="1" x14ac:dyDescent="0.4">
      <c r="B807"/>
      <c r="C807"/>
      <c r="D807"/>
      <c r="E807"/>
      <c r="F807"/>
      <c r="G807" s="10"/>
      <c r="H807"/>
    </row>
    <row r="808" spans="2:8" ht="14.25" customHeight="1" x14ac:dyDescent="0.4">
      <c r="B808"/>
      <c r="C808"/>
      <c r="D808"/>
      <c r="E808"/>
      <c r="F808"/>
      <c r="G808" s="10"/>
      <c r="H808"/>
    </row>
    <row r="809" spans="2:8" ht="14.25" customHeight="1" x14ac:dyDescent="0.4">
      <c r="B809"/>
      <c r="C809"/>
      <c r="D809"/>
      <c r="E809"/>
      <c r="F809"/>
      <c r="G809" s="10"/>
      <c r="H809"/>
    </row>
    <row r="810" spans="2:8" ht="14.25" customHeight="1" x14ac:dyDescent="0.4">
      <c r="B810"/>
      <c r="C810"/>
      <c r="D810"/>
      <c r="E810"/>
      <c r="F810"/>
      <c r="G810" s="10"/>
      <c r="H810"/>
    </row>
    <row r="811" spans="2:8" ht="14.25" customHeight="1" x14ac:dyDescent="0.4">
      <c r="B811"/>
      <c r="C811"/>
      <c r="D811"/>
      <c r="E811"/>
      <c r="F811"/>
      <c r="G811" s="10"/>
      <c r="H811"/>
    </row>
    <row r="812" spans="2:8" ht="14.25" customHeight="1" x14ac:dyDescent="0.4">
      <c r="B812"/>
      <c r="C812"/>
      <c r="D812"/>
      <c r="E812"/>
      <c r="F812"/>
      <c r="G812" s="10"/>
      <c r="H812"/>
    </row>
    <row r="813" spans="2:8" ht="14.25" customHeight="1" x14ac:dyDescent="0.4">
      <c r="B813"/>
      <c r="C813"/>
      <c r="D813"/>
      <c r="E813"/>
      <c r="F813"/>
      <c r="G813" s="10"/>
      <c r="H813"/>
    </row>
    <row r="814" spans="2:8" ht="14.25" customHeight="1" x14ac:dyDescent="0.4">
      <c r="B814"/>
      <c r="C814"/>
      <c r="D814"/>
      <c r="E814"/>
      <c r="F814"/>
      <c r="G814" s="10"/>
      <c r="H814"/>
    </row>
    <row r="815" spans="2:8" ht="14.25" customHeight="1" x14ac:dyDescent="0.4">
      <c r="B815"/>
      <c r="C815"/>
      <c r="D815"/>
      <c r="E815"/>
      <c r="F815"/>
      <c r="G815" s="10"/>
      <c r="H815"/>
    </row>
    <row r="816" spans="2:8" ht="14.25" customHeight="1" x14ac:dyDescent="0.4">
      <c r="B816"/>
      <c r="C816"/>
      <c r="D816"/>
      <c r="E816"/>
      <c r="F816"/>
      <c r="G816" s="10"/>
      <c r="H816"/>
    </row>
    <row r="817" spans="2:8" ht="14.25" customHeight="1" x14ac:dyDescent="0.4">
      <c r="B817"/>
      <c r="C817"/>
      <c r="D817"/>
      <c r="E817"/>
      <c r="F817"/>
      <c r="G817" s="10"/>
      <c r="H817"/>
    </row>
    <row r="818" spans="2:8" ht="14.25" customHeight="1" x14ac:dyDescent="0.4">
      <c r="B818"/>
      <c r="C818"/>
      <c r="D818"/>
      <c r="E818"/>
      <c r="F818"/>
      <c r="G818" s="10"/>
      <c r="H818"/>
    </row>
    <row r="819" spans="2:8" ht="14.25" customHeight="1" x14ac:dyDescent="0.4">
      <c r="B819"/>
      <c r="C819"/>
      <c r="D819"/>
      <c r="E819"/>
      <c r="F819"/>
      <c r="G819" s="10"/>
      <c r="H819"/>
    </row>
    <row r="820" spans="2:8" ht="14.25" customHeight="1" x14ac:dyDescent="0.4">
      <c r="B820"/>
      <c r="C820"/>
      <c r="D820"/>
      <c r="E820"/>
      <c r="F820"/>
      <c r="G820" s="10"/>
      <c r="H820"/>
    </row>
    <row r="821" spans="2:8" ht="14.25" customHeight="1" x14ac:dyDescent="0.4">
      <c r="B821"/>
      <c r="C821"/>
      <c r="D821"/>
      <c r="E821"/>
      <c r="F821"/>
      <c r="G821" s="10"/>
      <c r="H821"/>
    </row>
    <row r="822" spans="2:8" ht="14.25" customHeight="1" x14ac:dyDescent="0.4">
      <c r="B822"/>
      <c r="C822"/>
      <c r="D822"/>
      <c r="E822"/>
      <c r="F822"/>
      <c r="G822" s="10"/>
      <c r="H822"/>
    </row>
    <row r="823" spans="2:8" ht="14.25" customHeight="1" x14ac:dyDescent="0.4">
      <c r="B823"/>
      <c r="C823"/>
      <c r="D823"/>
      <c r="E823"/>
      <c r="F823"/>
      <c r="G823" s="10"/>
      <c r="H823"/>
    </row>
    <row r="824" spans="2:8" ht="14.25" customHeight="1" x14ac:dyDescent="0.4">
      <c r="B824"/>
      <c r="C824"/>
      <c r="D824"/>
      <c r="E824"/>
      <c r="F824"/>
      <c r="G824" s="10"/>
      <c r="H824"/>
    </row>
    <row r="825" spans="2:8" ht="14.25" customHeight="1" x14ac:dyDescent="0.4">
      <c r="B825"/>
      <c r="C825"/>
      <c r="D825"/>
      <c r="E825"/>
      <c r="F825"/>
      <c r="G825" s="10"/>
      <c r="H825"/>
    </row>
    <row r="826" spans="2:8" ht="14.25" customHeight="1" x14ac:dyDescent="0.4">
      <c r="B826"/>
      <c r="C826"/>
      <c r="D826"/>
      <c r="E826"/>
      <c r="F826"/>
      <c r="G826" s="10"/>
      <c r="H826"/>
    </row>
    <row r="827" spans="2:8" ht="14.25" customHeight="1" x14ac:dyDescent="0.4">
      <c r="B827"/>
      <c r="C827"/>
      <c r="D827"/>
      <c r="E827"/>
      <c r="F827"/>
      <c r="G827" s="10"/>
      <c r="H827"/>
    </row>
    <row r="828" spans="2:8" ht="14.25" customHeight="1" x14ac:dyDescent="0.4">
      <c r="B828"/>
      <c r="C828"/>
      <c r="D828"/>
      <c r="E828"/>
      <c r="F828"/>
      <c r="G828" s="10"/>
      <c r="H828"/>
    </row>
    <row r="829" spans="2:8" ht="14.25" customHeight="1" x14ac:dyDescent="0.4">
      <c r="B829"/>
      <c r="C829"/>
      <c r="D829"/>
      <c r="E829"/>
      <c r="F829"/>
      <c r="G829" s="10"/>
      <c r="H829"/>
    </row>
    <row r="830" spans="2:8" ht="14.25" customHeight="1" x14ac:dyDescent="0.4">
      <c r="B830"/>
      <c r="C830"/>
      <c r="D830"/>
      <c r="E830"/>
      <c r="F830"/>
      <c r="G830" s="10"/>
      <c r="H830"/>
    </row>
    <row r="831" spans="2:8" ht="14.25" customHeight="1" x14ac:dyDescent="0.4">
      <c r="B831"/>
      <c r="C831"/>
      <c r="D831"/>
      <c r="E831"/>
      <c r="F831"/>
      <c r="G831" s="10"/>
      <c r="H831"/>
    </row>
    <row r="832" spans="2:8" ht="14.25" customHeight="1" x14ac:dyDescent="0.4">
      <c r="B832"/>
      <c r="C832"/>
      <c r="D832"/>
      <c r="E832"/>
      <c r="F832"/>
      <c r="G832" s="10"/>
      <c r="H832"/>
    </row>
    <row r="833" spans="2:8" ht="14.25" customHeight="1" x14ac:dyDescent="0.4">
      <c r="B833"/>
      <c r="C833"/>
      <c r="D833"/>
      <c r="E833"/>
      <c r="F833"/>
      <c r="G833" s="10"/>
      <c r="H833"/>
    </row>
    <row r="834" spans="2:8" ht="14.25" customHeight="1" x14ac:dyDescent="0.4">
      <c r="B834"/>
      <c r="C834"/>
      <c r="D834"/>
      <c r="E834"/>
      <c r="F834"/>
      <c r="G834" s="10"/>
      <c r="H834"/>
    </row>
    <row r="835" spans="2:8" ht="14.25" customHeight="1" x14ac:dyDescent="0.4">
      <c r="B835"/>
      <c r="C835"/>
      <c r="D835"/>
      <c r="E835"/>
      <c r="F835"/>
      <c r="G835" s="10"/>
      <c r="H835"/>
    </row>
    <row r="836" spans="2:8" ht="14.25" customHeight="1" x14ac:dyDescent="0.4">
      <c r="B836"/>
      <c r="C836"/>
      <c r="D836"/>
      <c r="E836"/>
      <c r="F836"/>
      <c r="G836" s="10"/>
      <c r="H836"/>
    </row>
    <row r="837" spans="2:8" ht="14.25" customHeight="1" x14ac:dyDescent="0.4">
      <c r="B837"/>
      <c r="C837"/>
      <c r="D837"/>
      <c r="E837"/>
      <c r="F837"/>
      <c r="G837" s="10"/>
      <c r="H837"/>
    </row>
    <row r="838" spans="2:8" ht="14.25" customHeight="1" x14ac:dyDescent="0.4">
      <c r="B838"/>
      <c r="C838"/>
      <c r="D838"/>
      <c r="E838"/>
      <c r="F838"/>
      <c r="G838" s="10"/>
      <c r="H838"/>
    </row>
    <row r="839" spans="2:8" ht="14.25" customHeight="1" x14ac:dyDescent="0.4">
      <c r="B839"/>
      <c r="C839"/>
      <c r="D839"/>
      <c r="E839"/>
      <c r="F839"/>
      <c r="G839" s="10"/>
      <c r="H839"/>
    </row>
    <row r="840" spans="2:8" ht="14.25" customHeight="1" x14ac:dyDescent="0.4">
      <c r="B840"/>
      <c r="C840"/>
      <c r="D840"/>
      <c r="E840"/>
      <c r="F840"/>
      <c r="G840" s="10"/>
      <c r="H840"/>
    </row>
    <row r="841" spans="2:8" ht="14.25" customHeight="1" x14ac:dyDescent="0.4">
      <c r="B841"/>
      <c r="C841"/>
      <c r="D841"/>
      <c r="E841"/>
      <c r="F841"/>
      <c r="G841" s="10"/>
      <c r="H841"/>
    </row>
    <row r="842" spans="2:8" ht="14.25" customHeight="1" x14ac:dyDescent="0.4">
      <c r="B842"/>
      <c r="C842"/>
      <c r="D842"/>
      <c r="E842"/>
      <c r="F842"/>
      <c r="G842" s="10"/>
      <c r="H842"/>
    </row>
    <row r="843" spans="2:8" ht="14.25" customHeight="1" x14ac:dyDescent="0.4">
      <c r="B843"/>
      <c r="C843"/>
      <c r="D843"/>
      <c r="E843"/>
      <c r="F843"/>
      <c r="G843" s="10"/>
      <c r="H843"/>
    </row>
    <row r="844" spans="2:8" ht="14.25" customHeight="1" x14ac:dyDescent="0.4">
      <c r="B844"/>
      <c r="C844"/>
      <c r="D844"/>
      <c r="E844"/>
      <c r="F844"/>
      <c r="G844" s="10"/>
      <c r="H844"/>
    </row>
    <row r="845" spans="2:8" ht="14.25" customHeight="1" x14ac:dyDescent="0.4">
      <c r="B845"/>
      <c r="C845"/>
      <c r="D845"/>
      <c r="E845"/>
      <c r="F845"/>
      <c r="G845" s="10"/>
      <c r="H845"/>
    </row>
    <row r="846" spans="2:8" ht="14.25" customHeight="1" x14ac:dyDescent="0.4">
      <c r="B846"/>
      <c r="C846"/>
      <c r="D846"/>
      <c r="E846"/>
      <c r="F846"/>
      <c r="G846" s="10"/>
      <c r="H846"/>
    </row>
    <row r="847" spans="2:8" ht="14.25" customHeight="1" x14ac:dyDescent="0.4">
      <c r="B847"/>
      <c r="C847"/>
      <c r="D847"/>
      <c r="E847"/>
      <c r="F847"/>
      <c r="G847" s="10"/>
      <c r="H847"/>
    </row>
    <row r="848" spans="2:8" ht="14.25" customHeight="1" x14ac:dyDescent="0.4">
      <c r="B848"/>
      <c r="C848"/>
      <c r="D848"/>
      <c r="E848"/>
      <c r="F848"/>
      <c r="G848" s="10"/>
      <c r="H848"/>
    </row>
    <row r="849" spans="2:8" ht="14.25" customHeight="1" x14ac:dyDescent="0.4">
      <c r="B849"/>
      <c r="C849"/>
      <c r="D849"/>
      <c r="E849"/>
      <c r="F849"/>
      <c r="G849" s="10"/>
      <c r="H849"/>
    </row>
    <row r="850" spans="2:8" ht="14.25" customHeight="1" x14ac:dyDescent="0.4">
      <c r="B850"/>
      <c r="C850"/>
      <c r="D850"/>
      <c r="E850"/>
      <c r="F850"/>
      <c r="G850" s="10"/>
      <c r="H850"/>
    </row>
    <row r="851" spans="2:8" ht="14.25" customHeight="1" x14ac:dyDescent="0.4">
      <c r="B851"/>
      <c r="C851"/>
      <c r="D851"/>
      <c r="E851"/>
      <c r="F851"/>
      <c r="G851" s="10"/>
      <c r="H851"/>
    </row>
    <row r="852" spans="2:8" ht="14.25" customHeight="1" x14ac:dyDescent="0.4">
      <c r="B852"/>
      <c r="C852"/>
      <c r="D852"/>
      <c r="E852"/>
      <c r="F852"/>
      <c r="G852" s="10"/>
      <c r="H852"/>
    </row>
    <row r="853" spans="2:8" ht="14.25" customHeight="1" x14ac:dyDescent="0.4">
      <c r="B853"/>
      <c r="C853"/>
      <c r="D853"/>
      <c r="E853"/>
      <c r="F853"/>
      <c r="G853" s="10"/>
      <c r="H853"/>
    </row>
    <row r="854" spans="2:8" ht="14.25" customHeight="1" x14ac:dyDescent="0.4">
      <c r="B854"/>
      <c r="C854"/>
      <c r="D854"/>
      <c r="E854"/>
      <c r="F854"/>
      <c r="G854" s="10"/>
      <c r="H854"/>
    </row>
    <row r="855" spans="2:8" ht="14.25" customHeight="1" x14ac:dyDescent="0.4">
      <c r="B855"/>
      <c r="C855"/>
      <c r="D855"/>
      <c r="E855"/>
      <c r="F855"/>
      <c r="G855" s="10"/>
      <c r="H855"/>
    </row>
    <row r="856" spans="2:8" ht="14.25" customHeight="1" x14ac:dyDescent="0.4">
      <c r="B856"/>
      <c r="C856"/>
      <c r="D856"/>
      <c r="E856"/>
      <c r="F856"/>
      <c r="G856" s="10"/>
      <c r="H856"/>
    </row>
    <row r="857" spans="2:8" ht="14.25" customHeight="1" x14ac:dyDescent="0.4">
      <c r="B857"/>
      <c r="C857"/>
      <c r="D857"/>
      <c r="E857"/>
      <c r="F857"/>
      <c r="G857" s="10"/>
      <c r="H857"/>
    </row>
    <row r="858" spans="2:8" ht="14.25" customHeight="1" x14ac:dyDescent="0.4">
      <c r="B858"/>
      <c r="C858"/>
      <c r="D858"/>
      <c r="E858"/>
      <c r="F858"/>
      <c r="G858" s="10"/>
      <c r="H858"/>
    </row>
    <row r="859" spans="2:8" ht="14.25" customHeight="1" x14ac:dyDescent="0.4">
      <c r="B859"/>
      <c r="C859"/>
      <c r="D859"/>
      <c r="E859"/>
      <c r="F859"/>
      <c r="G859" s="10"/>
      <c r="H859"/>
    </row>
    <row r="860" spans="2:8" ht="14.25" customHeight="1" x14ac:dyDescent="0.4">
      <c r="B860"/>
      <c r="C860"/>
      <c r="D860"/>
      <c r="E860"/>
      <c r="F860"/>
      <c r="G860" s="10"/>
      <c r="H860"/>
    </row>
    <row r="861" spans="2:8" ht="14.25" customHeight="1" x14ac:dyDescent="0.4">
      <c r="B861"/>
      <c r="C861"/>
      <c r="D861"/>
      <c r="E861"/>
      <c r="F861"/>
      <c r="G861" s="10"/>
      <c r="H861"/>
    </row>
    <row r="862" spans="2:8" ht="14.25" customHeight="1" x14ac:dyDescent="0.4">
      <c r="B862"/>
      <c r="C862"/>
      <c r="D862"/>
      <c r="E862"/>
      <c r="F862"/>
      <c r="G862" s="10"/>
      <c r="H862"/>
    </row>
    <row r="863" spans="2:8" ht="14.25" customHeight="1" x14ac:dyDescent="0.4">
      <c r="B863"/>
      <c r="C863"/>
      <c r="D863"/>
      <c r="E863"/>
      <c r="F863"/>
      <c r="G863" s="10"/>
      <c r="H863"/>
    </row>
    <row r="864" spans="2:8" ht="14.25" customHeight="1" x14ac:dyDescent="0.4">
      <c r="B864"/>
      <c r="C864"/>
      <c r="D864"/>
      <c r="E864"/>
      <c r="F864"/>
      <c r="G864" s="10"/>
      <c r="H864"/>
    </row>
    <row r="865" spans="2:8" ht="14.25" customHeight="1" x14ac:dyDescent="0.4">
      <c r="B865"/>
      <c r="C865"/>
      <c r="D865"/>
      <c r="E865"/>
      <c r="F865"/>
      <c r="G865" s="10"/>
      <c r="H865"/>
    </row>
    <row r="866" spans="2:8" ht="14.25" customHeight="1" x14ac:dyDescent="0.4">
      <c r="B866"/>
      <c r="C866"/>
      <c r="D866"/>
      <c r="E866"/>
      <c r="F866"/>
      <c r="G866" s="10"/>
      <c r="H866"/>
    </row>
    <row r="867" spans="2:8" ht="14.25" customHeight="1" x14ac:dyDescent="0.4">
      <c r="B867"/>
      <c r="C867"/>
      <c r="D867"/>
      <c r="E867"/>
      <c r="F867"/>
      <c r="G867" s="10"/>
      <c r="H867"/>
    </row>
    <row r="868" spans="2:8" ht="14.25" customHeight="1" x14ac:dyDescent="0.4">
      <c r="B868"/>
      <c r="C868"/>
      <c r="D868"/>
      <c r="E868"/>
      <c r="F868"/>
      <c r="G868" s="10"/>
      <c r="H868"/>
    </row>
    <row r="869" spans="2:8" ht="14.25" customHeight="1" x14ac:dyDescent="0.4">
      <c r="B869"/>
      <c r="C869"/>
      <c r="D869"/>
      <c r="E869"/>
      <c r="F869"/>
      <c r="G869" s="10"/>
      <c r="H869"/>
    </row>
    <row r="870" spans="2:8" ht="14.25" customHeight="1" x14ac:dyDescent="0.4">
      <c r="B870"/>
      <c r="C870"/>
      <c r="D870"/>
      <c r="E870"/>
      <c r="F870"/>
      <c r="G870" s="10"/>
      <c r="H870"/>
    </row>
    <row r="871" spans="2:8" ht="14.25" customHeight="1" x14ac:dyDescent="0.4">
      <c r="B871"/>
      <c r="C871"/>
      <c r="D871"/>
      <c r="E871"/>
      <c r="F871"/>
      <c r="G871" s="10"/>
      <c r="H871"/>
    </row>
    <row r="872" spans="2:8" ht="14.25" customHeight="1" x14ac:dyDescent="0.4">
      <c r="B872"/>
      <c r="C872"/>
      <c r="D872"/>
      <c r="E872"/>
      <c r="F872"/>
      <c r="G872" s="10"/>
      <c r="H872"/>
    </row>
    <row r="873" spans="2:8" ht="14.25" customHeight="1" x14ac:dyDescent="0.4">
      <c r="B873"/>
      <c r="C873"/>
      <c r="D873"/>
      <c r="E873"/>
      <c r="F873"/>
      <c r="G873" s="10"/>
      <c r="H873"/>
    </row>
    <row r="874" spans="2:8" ht="14.25" customHeight="1" x14ac:dyDescent="0.4">
      <c r="B874"/>
      <c r="C874"/>
      <c r="D874"/>
      <c r="E874"/>
      <c r="F874"/>
      <c r="G874" s="10"/>
      <c r="H874"/>
    </row>
    <row r="875" spans="2:8" ht="14.25" customHeight="1" x14ac:dyDescent="0.4">
      <c r="B875"/>
      <c r="C875"/>
      <c r="D875"/>
      <c r="E875"/>
      <c r="F875"/>
      <c r="G875" s="10"/>
      <c r="H875"/>
    </row>
    <row r="876" spans="2:8" ht="14.25" customHeight="1" x14ac:dyDescent="0.4">
      <c r="B876"/>
      <c r="C876"/>
      <c r="D876"/>
      <c r="E876"/>
      <c r="F876"/>
      <c r="G876" s="10"/>
      <c r="H876"/>
    </row>
    <row r="877" spans="2:8" ht="14.25" customHeight="1" x14ac:dyDescent="0.4">
      <c r="B877"/>
      <c r="C877"/>
      <c r="D877"/>
      <c r="E877"/>
      <c r="F877"/>
      <c r="G877" s="10"/>
      <c r="H877"/>
    </row>
    <row r="878" spans="2:8" ht="14.25" customHeight="1" x14ac:dyDescent="0.4">
      <c r="B878"/>
      <c r="C878"/>
      <c r="D878"/>
      <c r="E878"/>
      <c r="F878"/>
      <c r="G878" s="10"/>
      <c r="H878"/>
    </row>
    <row r="879" spans="2:8" ht="14.25" customHeight="1" x14ac:dyDescent="0.4">
      <c r="B879"/>
      <c r="C879"/>
      <c r="D879"/>
      <c r="E879"/>
      <c r="F879"/>
      <c r="G879" s="10"/>
      <c r="H879"/>
    </row>
    <row r="880" spans="2:8" ht="14.25" customHeight="1" x14ac:dyDescent="0.4">
      <c r="B880"/>
      <c r="C880"/>
      <c r="D880"/>
      <c r="E880"/>
      <c r="F880"/>
      <c r="G880" s="10"/>
      <c r="H880"/>
    </row>
    <row r="881" spans="2:8" ht="14.25" customHeight="1" x14ac:dyDescent="0.4">
      <c r="B881"/>
      <c r="C881"/>
      <c r="D881"/>
      <c r="E881"/>
      <c r="F881"/>
      <c r="G881" s="10"/>
      <c r="H881"/>
    </row>
    <row r="882" spans="2:8" ht="14.25" customHeight="1" x14ac:dyDescent="0.4">
      <c r="B882"/>
      <c r="C882"/>
      <c r="D882"/>
      <c r="E882"/>
      <c r="F882"/>
      <c r="G882" s="10"/>
      <c r="H882"/>
    </row>
    <row r="883" spans="2:8" ht="14.25" customHeight="1" x14ac:dyDescent="0.4">
      <c r="B883"/>
      <c r="C883"/>
      <c r="D883"/>
      <c r="E883"/>
      <c r="F883"/>
      <c r="G883" s="10"/>
      <c r="H883"/>
    </row>
    <row r="884" spans="2:8" ht="14.25" customHeight="1" x14ac:dyDescent="0.4">
      <c r="B884"/>
      <c r="C884"/>
      <c r="D884"/>
      <c r="E884"/>
      <c r="F884"/>
      <c r="G884" s="10"/>
      <c r="H884"/>
    </row>
    <row r="885" spans="2:8" ht="14.25" customHeight="1" x14ac:dyDescent="0.4">
      <c r="B885"/>
      <c r="C885"/>
      <c r="D885"/>
      <c r="E885"/>
      <c r="F885"/>
      <c r="G885" s="10"/>
      <c r="H885"/>
    </row>
    <row r="886" spans="2:8" ht="14.25" customHeight="1" x14ac:dyDescent="0.4">
      <c r="B886"/>
      <c r="C886"/>
      <c r="D886"/>
      <c r="E886"/>
      <c r="F886"/>
      <c r="G886" s="10"/>
      <c r="H886"/>
    </row>
    <row r="887" spans="2:8" ht="14.25" customHeight="1" x14ac:dyDescent="0.4">
      <c r="B887"/>
      <c r="C887"/>
      <c r="D887"/>
      <c r="E887"/>
      <c r="F887"/>
      <c r="G887" s="10"/>
      <c r="H887"/>
    </row>
    <row r="888" spans="2:8" ht="14.25" customHeight="1" x14ac:dyDescent="0.4">
      <c r="B888"/>
      <c r="C888"/>
      <c r="D888"/>
      <c r="E888"/>
      <c r="F888"/>
      <c r="G888" s="10"/>
      <c r="H888"/>
    </row>
    <row r="889" spans="2:8" ht="14.25" customHeight="1" x14ac:dyDescent="0.4">
      <c r="B889"/>
      <c r="C889"/>
      <c r="D889"/>
      <c r="E889"/>
      <c r="F889"/>
      <c r="G889" s="10"/>
      <c r="H889"/>
    </row>
    <row r="890" spans="2:8" ht="14.25" customHeight="1" x14ac:dyDescent="0.4">
      <c r="B890"/>
      <c r="C890"/>
      <c r="D890"/>
      <c r="E890"/>
      <c r="F890"/>
      <c r="G890" s="10"/>
      <c r="H890"/>
    </row>
    <row r="891" spans="2:8" ht="14.25" customHeight="1" x14ac:dyDescent="0.4">
      <c r="B891"/>
      <c r="C891"/>
      <c r="D891"/>
      <c r="E891"/>
      <c r="F891"/>
      <c r="G891" s="10"/>
      <c r="H891"/>
    </row>
    <row r="892" spans="2:8" ht="14.25" customHeight="1" x14ac:dyDescent="0.4">
      <c r="B892"/>
      <c r="C892"/>
      <c r="D892"/>
      <c r="E892"/>
      <c r="F892"/>
      <c r="G892" s="10"/>
      <c r="H892"/>
    </row>
    <row r="893" spans="2:8" ht="14.25" customHeight="1" x14ac:dyDescent="0.4">
      <c r="B893"/>
      <c r="C893"/>
      <c r="D893"/>
      <c r="E893"/>
      <c r="F893"/>
      <c r="G893" s="10"/>
      <c r="H893"/>
    </row>
    <row r="894" spans="2:8" ht="14.25" customHeight="1" x14ac:dyDescent="0.4">
      <c r="B894"/>
      <c r="C894"/>
      <c r="D894"/>
      <c r="E894"/>
      <c r="F894"/>
      <c r="G894" s="10"/>
      <c r="H894"/>
    </row>
    <row r="895" spans="2:8" ht="14.25" customHeight="1" x14ac:dyDescent="0.4">
      <c r="B895"/>
      <c r="C895"/>
      <c r="D895"/>
      <c r="E895"/>
      <c r="F895"/>
      <c r="G895" s="10"/>
      <c r="H895"/>
    </row>
    <row r="896" spans="2:8" ht="14.25" customHeight="1" x14ac:dyDescent="0.4">
      <c r="B896"/>
      <c r="C896"/>
      <c r="D896"/>
      <c r="E896"/>
      <c r="F896"/>
      <c r="G896" s="10"/>
      <c r="H896"/>
    </row>
    <row r="897" spans="2:8" ht="14.25" customHeight="1" x14ac:dyDescent="0.4">
      <c r="B897"/>
      <c r="C897"/>
      <c r="D897"/>
      <c r="E897"/>
      <c r="F897"/>
      <c r="G897" s="10"/>
      <c r="H897"/>
    </row>
    <row r="898" spans="2:8" ht="14.25" customHeight="1" x14ac:dyDescent="0.4">
      <c r="B898"/>
      <c r="C898"/>
      <c r="D898"/>
      <c r="E898"/>
      <c r="F898"/>
      <c r="G898" s="10"/>
      <c r="H898"/>
    </row>
    <row r="899" spans="2:8" ht="14.25" customHeight="1" x14ac:dyDescent="0.4">
      <c r="B899"/>
      <c r="C899"/>
      <c r="D899"/>
      <c r="E899"/>
      <c r="F899"/>
      <c r="G899" s="10"/>
      <c r="H899"/>
    </row>
    <row r="900" spans="2:8" ht="14.25" customHeight="1" x14ac:dyDescent="0.4">
      <c r="B900"/>
      <c r="C900"/>
      <c r="D900"/>
      <c r="E900"/>
      <c r="F900"/>
      <c r="G900" s="10"/>
      <c r="H900"/>
    </row>
    <row r="901" spans="2:8" ht="14.25" customHeight="1" x14ac:dyDescent="0.4">
      <c r="B901"/>
      <c r="C901"/>
      <c r="D901"/>
      <c r="E901"/>
      <c r="F901"/>
      <c r="G901" s="10"/>
      <c r="H901"/>
    </row>
    <row r="902" spans="2:8" ht="14.25" customHeight="1" x14ac:dyDescent="0.4">
      <c r="B902"/>
      <c r="C902"/>
      <c r="D902"/>
      <c r="E902"/>
      <c r="F902"/>
      <c r="G902" s="10"/>
      <c r="H902"/>
    </row>
    <row r="903" spans="2:8" ht="14.25" customHeight="1" x14ac:dyDescent="0.4">
      <c r="B903"/>
      <c r="C903"/>
      <c r="D903"/>
      <c r="E903"/>
      <c r="F903"/>
      <c r="G903" s="10"/>
      <c r="H903"/>
    </row>
    <row r="904" spans="2:8" ht="14.25" customHeight="1" x14ac:dyDescent="0.4">
      <c r="B904"/>
      <c r="C904"/>
      <c r="D904"/>
      <c r="E904"/>
      <c r="F904"/>
      <c r="G904" s="10"/>
      <c r="H904"/>
    </row>
    <row r="905" spans="2:8" ht="14.25" customHeight="1" x14ac:dyDescent="0.4">
      <c r="B905"/>
      <c r="C905"/>
      <c r="D905"/>
      <c r="E905"/>
      <c r="F905"/>
      <c r="G905" s="10"/>
      <c r="H905"/>
    </row>
    <row r="906" spans="2:8" ht="14.25" customHeight="1" x14ac:dyDescent="0.4">
      <c r="B906"/>
      <c r="C906"/>
      <c r="D906"/>
      <c r="E906"/>
      <c r="F906"/>
      <c r="G906" s="10"/>
      <c r="H906"/>
    </row>
    <row r="907" spans="2:8" ht="14.25" customHeight="1" x14ac:dyDescent="0.4">
      <c r="B907"/>
      <c r="C907"/>
      <c r="D907"/>
      <c r="E907"/>
      <c r="F907"/>
      <c r="G907" s="10"/>
      <c r="H907"/>
    </row>
    <row r="908" spans="2:8" ht="14.25" customHeight="1" x14ac:dyDescent="0.4">
      <c r="B908"/>
      <c r="C908"/>
      <c r="D908"/>
      <c r="E908"/>
      <c r="F908"/>
      <c r="G908" s="10"/>
      <c r="H908"/>
    </row>
    <row r="909" spans="2:8" ht="14.25" customHeight="1" x14ac:dyDescent="0.4">
      <c r="B909"/>
      <c r="C909"/>
      <c r="D909"/>
      <c r="E909"/>
      <c r="F909"/>
      <c r="G909" s="10"/>
      <c r="H909"/>
    </row>
    <row r="910" spans="2:8" ht="14.25" customHeight="1" x14ac:dyDescent="0.4">
      <c r="B910"/>
      <c r="C910"/>
      <c r="D910"/>
      <c r="E910"/>
      <c r="F910"/>
      <c r="G910" s="10"/>
      <c r="H910"/>
    </row>
    <row r="911" spans="2:8" ht="14.25" customHeight="1" x14ac:dyDescent="0.4">
      <c r="B911"/>
      <c r="C911"/>
      <c r="D911"/>
      <c r="E911"/>
      <c r="F911"/>
      <c r="G911" s="10"/>
      <c r="H911"/>
    </row>
    <row r="912" spans="2:8" ht="14.25" customHeight="1" x14ac:dyDescent="0.4">
      <c r="B912"/>
      <c r="C912"/>
      <c r="D912"/>
      <c r="E912"/>
      <c r="F912"/>
      <c r="G912" s="10"/>
      <c r="H912"/>
    </row>
    <row r="913" spans="2:8" ht="14.25" customHeight="1" x14ac:dyDescent="0.4">
      <c r="B913"/>
      <c r="C913"/>
      <c r="D913"/>
      <c r="E913"/>
      <c r="F913"/>
      <c r="G913" s="10"/>
      <c r="H913"/>
    </row>
    <row r="914" spans="2:8" ht="14.25" customHeight="1" x14ac:dyDescent="0.4">
      <c r="B914"/>
      <c r="C914"/>
      <c r="D914"/>
      <c r="E914"/>
      <c r="F914"/>
      <c r="G914" s="10"/>
      <c r="H914"/>
    </row>
    <row r="915" spans="2:8" ht="14.25" customHeight="1" x14ac:dyDescent="0.4">
      <c r="B915"/>
      <c r="C915"/>
      <c r="D915"/>
      <c r="E915"/>
      <c r="F915"/>
      <c r="G915" s="10"/>
      <c r="H915"/>
    </row>
    <row r="916" spans="2:8" ht="14.25" customHeight="1" x14ac:dyDescent="0.4">
      <c r="B916"/>
      <c r="C916"/>
      <c r="D916"/>
      <c r="E916"/>
      <c r="F916"/>
      <c r="G916" s="10"/>
      <c r="H916"/>
    </row>
    <row r="917" spans="2:8" ht="14.25" customHeight="1" x14ac:dyDescent="0.4">
      <c r="B917"/>
      <c r="C917"/>
      <c r="D917"/>
      <c r="E917"/>
      <c r="F917"/>
      <c r="G917" s="10"/>
      <c r="H917"/>
    </row>
    <row r="918" spans="2:8" ht="14.25" customHeight="1" x14ac:dyDescent="0.4">
      <c r="B918"/>
      <c r="C918"/>
      <c r="D918"/>
      <c r="E918"/>
      <c r="F918"/>
      <c r="G918" s="10"/>
      <c r="H918"/>
    </row>
    <row r="919" spans="2:8" ht="14.25" customHeight="1" x14ac:dyDescent="0.4">
      <c r="B919"/>
      <c r="C919"/>
      <c r="D919"/>
      <c r="E919"/>
      <c r="F919"/>
      <c r="G919" s="10"/>
      <c r="H919"/>
    </row>
    <row r="920" spans="2:8" ht="14.25" customHeight="1" x14ac:dyDescent="0.4">
      <c r="B920"/>
      <c r="C920"/>
      <c r="D920"/>
      <c r="E920"/>
      <c r="F920"/>
      <c r="G920" s="10"/>
      <c r="H920"/>
    </row>
    <row r="921" spans="2:8" ht="14.25" customHeight="1" x14ac:dyDescent="0.4">
      <c r="B921"/>
      <c r="C921"/>
      <c r="D921"/>
      <c r="E921"/>
      <c r="F921"/>
      <c r="G921" s="10"/>
      <c r="H921"/>
    </row>
    <row r="922" spans="2:8" ht="14.25" customHeight="1" x14ac:dyDescent="0.4">
      <c r="B922"/>
      <c r="C922"/>
      <c r="D922"/>
      <c r="E922"/>
      <c r="F922"/>
      <c r="G922" s="10"/>
      <c r="H922"/>
    </row>
    <row r="923" spans="2:8" ht="14.25" customHeight="1" x14ac:dyDescent="0.4">
      <c r="B923"/>
      <c r="C923"/>
      <c r="D923"/>
      <c r="E923"/>
      <c r="F923"/>
      <c r="G923" s="10"/>
      <c r="H923"/>
    </row>
    <row r="924" spans="2:8" ht="14.25" customHeight="1" x14ac:dyDescent="0.4">
      <c r="B924"/>
      <c r="C924"/>
      <c r="D924"/>
      <c r="E924"/>
      <c r="F924"/>
      <c r="G924" s="10"/>
      <c r="H924"/>
    </row>
    <row r="925" spans="2:8" ht="14.25" customHeight="1" x14ac:dyDescent="0.4">
      <c r="B925"/>
      <c r="C925"/>
      <c r="D925"/>
      <c r="E925"/>
      <c r="F925"/>
      <c r="G925" s="10"/>
      <c r="H925"/>
    </row>
    <row r="926" spans="2:8" ht="14.25" customHeight="1" x14ac:dyDescent="0.4">
      <c r="B926"/>
      <c r="C926"/>
      <c r="D926"/>
      <c r="E926"/>
      <c r="F926"/>
      <c r="G926" s="10"/>
      <c r="H926"/>
    </row>
    <row r="927" spans="2:8" ht="14.25" customHeight="1" x14ac:dyDescent="0.4">
      <c r="B927"/>
      <c r="C927"/>
      <c r="D927"/>
      <c r="E927"/>
      <c r="F927"/>
      <c r="G927" s="10"/>
      <c r="H927"/>
    </row>
    <row r="928" spans="2:8" ht="14.25" customHeight="1" x14ac:dyDescent="0.4">
      <c r="B928"/>
      <c r="C928"/>
      <c r="D928"/>
      <c r="E928"/>
      <c r="F928"/>
      <c r="G928" s="10"/>
      <c r="H928"/>
    </row>
    <row r="929" spans="2:8" ht="14.25" customHeight="1" x14ac:dyDescent="0.4">
      <c r="B929"/>
      <c r="C929"/>
      <c r="D929"/>
      <c r="E929"/>
      <c r="F929"/>
      <c r="G929" s="10"/>
      <c r="H929"/>
    </row>
    <row r="930" spans="2:8" ht="14.25" customHeight="1" x14ac:dyDescent="0.4">
      <c r="B930"/>
      <c r="C930"/>
      <c r="D930"/>
      <c r="E930"/>
      <c r="F930"/>
      <c r="G930" s="10"/>
      <c r="H930"/>
    </row>
    <row r="931" spans="2:8" ht="14.25" customHeight="1" x14ac:dyDescent="0.4">
      <c r="B931"/>
      <c r="C931"/>
      <c r="D931"/>
      <c r="E931"/>
      <c r="F931"/>
      <c r="G931" s="10"/>
      <c r="H931"/>
    </row>
    <row r="932" spans="2:8" ht="14.25" customHeight="1" x14ac:dyDescent="0.4">
      <c r="B932"/>
      <c r="C932"/>
      <c r="D932"/>
      <c r="E932"/>
      <c r="F932"/>
      <c r="G932" s="10"/>
      <c r="H932"/>
    </row>
    <row r="933" spans="2:8" ht="14.25" customHeight="1" x14ac:dyDescent="0.4">
      <c r="B933"/>
      <c r="C933"/>
      <c r="D933"/>
      <c r="E933"/>
      <c r="F933"/>
      <c r="G933" s="10"/>
      <c r="H933"/>
    </row>
    <row r="934" spans="2:8" ht="14.25" customHeight="1" x14ac:dyDescent="0.4">
      <c r="B934"/>
      <c r="C934"/>
      <c r="D934"/>
      <c r="E934"/>
      <c r="F934"/>
      <c r="G934" s="10"/>
      <c r="H934"/>
    </row>
    <row r="935" spans="2:8" ht="14.25" customHeight="1" x14ac:dyDescent="0.4">
      <c r="B935"/>
      <c r="C935"/>
      <c r="D935"/>
      <c r="E935"/>
      <c r="F935"/>
      <c r="G935" s="10"/>
      <c r="H935"/>
    </row>
    <row r="936" spans="2:8" ht="14.25" customHeight="1" x14ac:dyDescent="0.4">
      <c r="B936"/>
      <c r="C936"/>
      <c r="D936"/>
      <c r="E936"/>
      <c r="F936"/>
      <c r="G936" s="10"/>
      <c r="H936"/>
    </row>
    <row r="937" spans="2:8" ht="14.25" customHeight="1" x14ac:dyDescent="0.4">
      <c r="B937"/>
      <c r="C937"/>
      <c r="D937"/>
      <c r="E937"/>
      <c r="F937"/>
      <c r="G937" s="10"/>
      <c r="H937"/>
    </row>
    <row r="938" spans="2:8" ht="14.25" customHeight="1" x14ac:dyDescent="0.4">
      <c r="B938"/>
      <c r="C938"/>
      <c r="D938"/>
      <c r="E938"/>
      <c r="F938"/>
      <c r="G938" s="10"/>
      <c r="H938"/>
    </row>
    <row r="939" spans="2:8" ht="14.25" customHeight="1" x14ac:dyDescent="0.4">
      <c r="B939"/>
      <c r="C939"/>
      <c r="D939"/>
      <c r="E939"/>
      <c r="F939"/>
      <c r="G939" s="10"/>
      <c r="H939"/>
    </row>
    <row r="940" spans="2:8" ht="14.25" customHeight="1" x14ac:dyDescent="0.4">
      <c r="B940"/>
      <c r="C940"/>
      <c r="D940"/>
      <c r="E940"/>
      <c r="F940"/>
      <c r="G940" s="10"/>
      <c r="H940"/>
    </row>
    <row r="941" spans="2:8" ht="14.25" customHeight="1" x14ac:dyDescent="0.4">
      <c r="B941"/>
      <c r="C941"/>
      <c r="D941"/>
      <c r="E941"/>
      <c r="F941"/>
      <c r="G941" s="10"/>
      <c r="H941"/>
    </row>
    <row r="942" spans="2:8" ht="14.25" customHeight="1" x14ac:dyDescent="0.4">
      <c r="B942"/>
      <c r="C942"/>
      <c r="D942"/>
      <c r="E942"/>
      <c r="F942"/>
      <c r="G942" s="10"/>
      <c r="H942"/>
    </row>
    <row r="943" spans="2:8" ht="14.25" customHeight="1" x14ac:dyDescent="0.4">
      <c r="B943"/>
      <c r="C943"/>
      <c r="D943"/>
      <c r="E943"/>
      <c r="F943"/>
      <c r="G943" s="10"/>
      <c r="H943"/>
    </row>
    <row r="944" spans="2:8" ht="14.25" customHeight="1" x14ac:dyDescent="0.4">
      <c r="B944"/>
      <c r="C944"/>
      <c r="D944"/>
      <c r="E944"/>
      <c r="F944"/>
      <c r="G944" s="10"/>
      <c r="H944"/>
    </row>
    <row r="945" spans="2:8" ht="14.25" customHeight="1" x14ac:dyDescent="0.4">
      <c r="B945"/>
      <c r="C945"/>
      <c r="D945"/>
      <c r="E945"/>
      <c r="F945"/>
      <c r="G945" s="10"/>
      <c r="H945"/>
    </row>
    <row r="946" spans="2:8" ht="14.25" customHeight="1" x14ac:dyDescent="0.4">
      <c r="B946"/>
      <c r="C946"/>
      <c r="D946"/>
      <c r="E946"/>
      <c r="F946"/>
      <c r="G946" s="10"/>
      <c r="H946"/>
    </row>
    <row r="947" spans="2:8" ht="14.25" customHeight="1" x14ac:dyDescent="0.4">
      <c r="B947"/>
      <c r="C947"/>
      <c r="D947"/>
      <c r="E947"/>
      <c r="F947"/>
      <c r="G947" s="10"/>
      <c r="H947"/>
    </row>
    <row r="948" spans="2:8" ht="14.25" customHeight="1" x14ac:dyDescent="0.4">
      <c r="B948"/>
      <c r="C948"/>
      <c r="D948"/>
      <c r="E948"/>
      <c r="F948"/>
      <c r="G948" s="10"/>
      <c r="H948"/>
    </row>
    <row r="949" spans="2:8" ht="14.25" customHeight="1" x14ac:dyDescent="0.4">
      <c r="B949"/>
      <c r="C949"/>
      <c r="D949"/>
      <c r="E949"/>
      <c r="F949"/>
      <c r="G949" s="10"/>
      <c r="H949"/>
    </row>
    <row r="950" spans="2:8" ht="14.25" customHeight="1" x14ac:dyDescent="0.4">
      <c r="B950"/>
      <c r="C950"/>
      <c r="D950"/>
      <c r="E950"/>
      <c r="F950"/>
      <c r="G950" s="10"/>
      <c r="H950"/>
    </row>
    <row r="951" spans="2:8" ht="14.25" customHeight="1" x14ac:dyDescent="0.4">
      <c r="B951"/>
      <c r="C951"/>
      <c r="D951"/>
      <c r="E951"/>
      <c r="F951"/>
      <c r="G951" s="10"/>
      <c r="H951"/>
    </row>
    <row r="952" spans="2:8" ht="14.25" customHeight="1" x14ac:dyDescent="0.4">
      <c r="B952"/>
      <c r="C952"/>
      <c r="D952"/>
      <c r="E952"/>
      <c r="F952"/>
      <c r="G952" s="10"/>
      <c r="H952"/>
    </row>
    <row r="953" spans="2:8" ht="14.25" customHeight="1" x14ac:dyDescent="0.4">
      <c r="B953"/>
      <c r="C953"/>
      <c r="D953"/>
      <c r="E953"/>
      <c r="F953"/>
      <c r="G953" s="10"/>
      <c r="H953"/>
    </row>
    <row r="954" spans="2:8" ht="14.25" customHeight="1" x14ac:dyDescent="0.4">
      <c r="B954"/>
      <c r="C954"/>
      <c r="D954"/>
      <c r="E954"/>
      <c r="F954"/>
      <c r="G954" s="10"/>
      <c r="H954"/>
    </row>
    <row r="955" spans="2:8" ht="14.25" customHeight="1" x14ac:dyDescent="0.4">
      <c r="B955"/>
      <c r="C955"/>
      <c r="D955"/>
      <c r="E955"/>
      <c r="F955"/>
      <c r="G955" s="10"/>
      <c r="H955"/>
    </row>
    <row r="956" spans="2:8" ht="14.25" customHeight="1" x14ac:dyDescent="0.4">
      <c r="B956"/>
      <c r="C956"/>
      <c r="D956"/>
      <c r="E956"/>
      <c r="F956"/>
      <c r="G956" s="10"/>
      <c r="H956"/>
    </row>
    <row r="957" spans="2:8" ht="14.25" customHeight="1" x14ac:dyDescent="0.4">
      <c r="B957"/>
      <c r="C957"/>
      <c r="D957"/>
      <c r="E957"/>
      <c r="F957"/>
      <c r="G957" s="10"/>
      <c r="H957"/>
    </row>
    <row r="958" spans="2:8" ht="14.25" customHeight="1" x14ac:dyDescent="0.4">
      <c r="B958"/>
      <c r="C958"/>
      <c r="D958"/>
      <c r="E958"/>
      <c r="F958"/>
      <c r="G958" s="10"/>
      <c r="H958"/>
    </row>
    <row r="959" spans="2:8" ht="14.25" customHeight="1" x14ac:dyDescent="0.4">
      <c r="B959"/>
      <c r="C959"/>
      <c r="D959"/>
      <c r="E959"/>
      <c r="F959"/>
      <c r="G959" s="10"/>
      <c r="H959"/>
    </row>
    <row r="960" spans="2:8" ht="14.25" customHeight="1" x14ac:dyDescent="0.4">
      <c r="B960"/>
      <c r="C960"/>
      <c r="D960"/>
      <c r="E960"/>
      <c r="F960"/>
      <c r="G960" s="10"/>
      <c r="H960"/>
    </row>
    <row r="961" spans="2:8" ht="14.25" customHeight="1" x14ac:dyDescent="0.4">
      <c r="B961"/>
      <c r="C961"/>
      <c r="D961"/>
      <c r="E961"/>
      <c r="F961"/>
      <c r="G961" s="10"/>
      <c r="H961"/>
    </row>
    <row r="962" spans="2:8" ht="14.25" customHeight="1" x14ac:dyDescent="0.4">
      <c r="B962"/>
      <c r="C962"/>
      <c r="D962"/>
      <c r="E962"/>
      <c r="F962"/>
      <c r="G962" s="10"/>
      <c r="H962"/>
    </row>
    <row r="963" spans="2:8" ht="14.25" customHeight="1" x14ac:dyDescent="0.4">
      <c r="B963"/>
      <c r="C963"/>
      <c r="D963"/>
      <c r="E963"/>
      <c r="F963"/>
      <c r="G963" s="10"/>
      <c r="H963"/>
    </row>
    <row r="964" spans="2:8" ht="14.25" customHeight="1" x14ac:dyDescent="0.4">
      <c r="B964"/>
      <c r="C964"/>
      <c r="D964"/>
      <c r="E964"/>
      <c r="F964"/>
      <c r="G964" s="10"/>
      <c r="H964"/>
    </row>
    <row r="965" spans="2:8" ht="14.25" customHeight="1" x14ac:dyDescent="0.4">
      <c r="B965"/>
      <c r="C965"/>
      <c r="D965"/>
      <c r="E965"/>
      <c r="F965"/>
      <c r="G965" s="10"/>
      <c r="H965"/>
    </row>
    <row r="966" spans="2:8" ht="14.25" customHeight="1" x14ac:dyDescent="0.4">
      <c r="B966"/>
      <c r="C966"/>
      <c r="D966"/>
      <c r="E966"/>
      <c r="F966"/>
      <c r="G966" s="10"/>
      <c r="H966"/>
    </row>
    <row r="967" spans="2:8" ht="14.25" customHeight="1" x14ac:dyDescent="0.4">
      <c r="B967"/>
      <c r="C967"/>
      <c r="D967"/>
      <c r="E967"/>
      <c r="F967"/>
      <c r="G967" s="10"/>
      <c r="H967"/>
    </row>
    <row r="968" spans="2:8" ht="14.25" customHeight="1" x14ac:dyDescent="0.4">
      <c r="B968"/>
      <c r="C968"/>
      <c r="D968"/>
      <c r="E968"/>
      <c r="F968"/>
      <c r="G968" s="10"/>
      <c r="H968"/>
    </row>
    <row r="969" spans="2:8" ht="14.25" customHeight="1" x14ac:dyDescent="0.4">
      <c r="B969"/>
      <c r="C969"/>
      <c r="D969"/>
      <c r="E969"/>
      <c r="F969"/>
      <c r="G969" s="10"/>
      <c r="H969"/>
    </row>
    <row r="970" spans="2:8" ht="14.25" customHeight="1" x14ac:dyDescent="0.4">
      <c r="B970"/>
      <c r="C970"/>
      <c r="D970"/>
      <c r="E970"/>
      <c r="F970"/>
      <c r="G970" s="10"/>
      <c r="H970"/>
    </row>
    <row r="971" spans="2:8" ht="14.25" customHeight="1" x14ac:dyDescent="0.4">
      <c r="B971"/>
      <c r="C971"/>
      <c r="D971"/>
      <c r="E971"/>
      <c r="F971"/>
      <c r="G971" s="10"/>
      <c r="H971"/>
    </row>
    <row r="972" spans="2:8" ht="14.25" customHeight="1" x14ac:dyDescent="0.4">
      <c r="B972"/>
      <c r="C972"/>
      <c r="D972"/>
      <c r="E972"/>
      <c r="F972"/>
      <c r="G972" s="10"/>
      <c r="H972"/>
    </row>
    <row r="973" spans="2:8" ht="14.25" customHeight="1" x14ac:dyDescent="0.4">
      <c r="B973"/>
      <c r="C973"/>
      <c r="D973"/>
      <c r="E973"/>
      <c r="F973"/>
      <c r="G973" s="10"/>
      <c r="H973"/>
    </row>
    <row r="974" spans="2:8" ht="14.25" customHeight="1" x14ac:dyDescent="0.4">
      <c r="B974"/>
      <c r="C974"/>
      <c r="D974"/>
      <c r="E974"/>
      <c r="F974"/>
      <c r="G974" s="10"/>
      <c r="H974"/>
    </row>
    <row r="975" spans="2:8" ht="14.25" customHeight="1" x14ac:dyDescent="0.4">
      <c r="B975"/>
      <c r="C975"/>
      <c r="D975"/>
      <c r="E975"/>
      <c r="F975"/>
      <c r="G975" s="10"/>
      <c r="H975"/>
    </row>
    <row r="976" spans="2:8" ht="14.25" customHeight="1" x14ac:dyDescent="0.4">
      <c r="B976"/>
      <c r="C976"/>
      <c r="D976"/>
      <c r="E976"/>
      <c r="F976"/>
      <c r="G976" s="10"/>
      <c r="H976"/>
    </row>
    <row r="977" spans="2:8" ht="14.25" customHeight="1" x14ac:dyDescent="0.4">
      <c r="B977"/>
      <c r="C977"/>
      <c r="D977"/>
      <c r="E977"/>
      <c r="F977"/>
      <c r="G977" s="10"/>
      <c r="H977"/>
    </row>
    <row r="978" spans="2:8" ht="14.25" customHeight="1" x14ac:dyDescent="0.4">
      <c r="B978"/>
      <c r="C978"/>
      <c r="D978"/>
      <c r="E978"/>
      <c r="F978"/>
      <c r="G978" s="10"/>
      <c r="H978"/>
    </row>
    <row r="979" spans="2:8" ht="14.25" customHeight="1" x14ac:dyDescent="0.4">
      <c r="B979"/>
      <c r="C979"/>
      <c r="D979"/>
      <c r="E979"/>
      <c r="F979"/>
      <c r="G979" s="10"/>
      <c r="H979"/>
    </row>
    <row r="980" spans="2:8" ht="14.25" customHeight="1" x14ac:dyDescent="0.4">
      <c r="B980"/>
      <c r="C980"/>
      <c r="D980"/>
      <c r="E980"/>
      <c r="F980"/>
      <c r="G980" s="10"/>
      <c r="H980"/>
    </row>
    <row r="981" spans="2:8" ht="14.25" customHeight="1" x14ac:dyDescent="0.4">
      <c r="B981"/>
      <c r="C981"/>
      <c r="D981"/>
      <c r="E981"/>
      <c r="F981"/>
      <c r="G981" s="10"/>
      <c r="H981"/>
    </row>
    <row r="982" spans="2:8" ht="14.25" customHeight="1" x14ac:dyDescent="0.4">
      <c r="B982"/>
      <c r="C982"/>
      <c r="D982"/>
      <c r="E982"/>
      <c r="F982"/>
      <c r="G982" s="10"/>
      <c r="H982"/>
    </row>
    <row r="983" spans="2:8" ht="14.25" customHeight="1" x14ac:dyDescent="0.4">
      <c r="B983"/>
      <c r="C983"/>
      <c r="D983"/>
      <c r="E983"/>
      <c r="F983"/>
      <c r="G983" s="10"/>
      <c r="H983"/>
    </row>
    <row r="984" spans="2:8" ht="14.25" customHeight="1" x14ac:dyDescent="0.4">
      <c r="B984"/>
      <c r="C984"/>
      <c r="D984"/>
      <c r="E984"/>
      <c r="F984"/>
      <c r="G984" s="10"/>
      <c r="H984"/>
    </row>
    <row r="985" spans="2:8" ht="14.25" customHeight="1" x14ac:dyDescent="0.4">
      <c r="B985"/>
      <c r="C985"/>
      <c r="D985"/>
      <c r="E985"/>
      <c r="F985"/>
      <c r="G985" s="10"/>
      <c r="H985"/>
    </row>
    <row r="986" spans="2:8" ht="14.25" customHeight="1" x14ac:dyDescent="0.4">
      <c r="B986"/>
      <c r="C986"/>
      <c r="D986"/>
      <c r="E986"/>
      <c r="F986"/>
      <c r="G986" s="10"/>
      <c r="H986"/>
    </row>
    <row r="987" spans="2:8" ht="14.25" customHeight="1" x14ac:dyDescent="0.4">
      <c r="B987"/>
      <c r="C987"/>
      <c r="D987"/>
      <c r="E987"/>
      <c r="F987"/>
      <c r="G987" s="10"/>
      <c r="H987"/>
    </row>
    <row r="988" spans="2:8" ht="14.25" customHeight="1" x14ac:dyDescent="0.4">
      <c r="B988"/>
      <c r="C988"/>
      <c r="D988"/>
      <c r="E988"/>
      <c r="F988"/>
      <c r="G988" s="10"/>
      <c r="H988"/>
    </row>
    <row r="989" spans="2:8" ht="14.25" customHeight="1" x14ac:dyDescent="0.4">
      <c r="B989"/>
      <c r="C989"/>
      <c r="D989"/>
      <c r="E989"/>
      <c r="F989"/>
      <c r="G989" s="10"/>
      <c r="H989"/>
    </row>
    <row r="990" spans="2:8" ht="14.25" customHeight="1" x14ac:dyDescent="0.4">
      <c r="B990"/>
      <c r="C990"/>
      <c r="D990"/>
      <c r="E990"/>
      <c r="F990"/>
      <c r="G990" s="10"/>
      <c r="H990"/>
    </row>
    <row r="991" spans="2:8" ht="14.25" customHeight="1" x14ac:dyDescent="0.4">
      <c r="B991"/>
      <c r="C991"/>
      <c r="D991"/>
      <c r="E991"/>
      <c r="F991"/>
      <c r="G991" s="10"/>
      <c r="H991"/>
    </row>
    <row r="992" spans="2:8" ht="14.25" customHeight="1" x14ac:dyDescent="0.4">
      <c r="B992"/>
      <c r="C992"/>
      <c r="D992"/>
      <c r="E992"/>
      <c r="F992"/>
      <c r="G992" s="10"/>
      <c r="H992"/>
    </row>
    <row r="993" spans="2:8" ht="14.25" customHeight="1" x14ac:dyDescent="0.4">
      <c r="B993"/>
      <c r="C993"/>
      <c r="D993"/>
      <c r="E993"/>
      <c r="F993"/>
      <c r="G993" s="10"/>
      <c r="H993"/>
    </row>
    <row r="994" spans="2:8" ht="14.25" customHeight="1" x14ac:dyDescent="0.4">
      <c r="B994"/>
      <c r="C994"/>
      <c r="D994"/>
      <c r="E994"/>
      <c r="F994"/>
      <c r="G994" s="10"/>
      <c r="H994"/>
    </row>
    <row r="995" spans="2:8" ht="14.25" customHeight="1" x14ac:dyDescent="0.4">
      <c r="B995"/>
      <c r="C995"/>
      <c r="D995"/>
      <c r="E995"/>
      <c r="F995"/>
      <c r="G995" s="10"/>
      <c r="H995"/>
    </row>
    <row r="996" spans="2:8" ht="14.25" customHeight="1" x14ac:dyDescent="0.4">
      <c r="B996"/>
      <c r="C996"/>
      <c r="D996"/>
      <c r="E996"/>
      <c r="F996"/>
      <c r="G996" s="10"/>
      <c r="H996"/>
    </row>
    <row r="997" spans="2:8" ht="14.25" customHeight="1" x14ac:dyDescent="0.4">
      <c r="B997"/>
      <c r="C997"/>
      <c r="D997"/>
      <c r="E997"/>
      <c r="F997"/>
      <c r="G997" s="10"/>
      <c r="H997"/>
    </row>
    <row r="998" spans="2:8" ht="14.25" customHeight="1" x14ac:dyDescent="0.4">
      <c r="B998"/>
      <c r="C998"/>
      <c r="D998"/>
      <c r="E998"/>
      <c r="F998"/>
      <c r="G998" s="10"/>
      <c r="H998"/>
    </row>
    <row r="999" spans="2:8" ht="14.25" customHeight="1" x14ac:dyDescent="0.4">
      <c r="B999"/>
      <c r="C999"/>
      <c r="D999"/>
      <c r="E999"/>
      <c r="F999"/>
      <c r="G999" s="10"/>
      <c r="H999"/>
    </row>
    <row r="1000" spans="2:8" ht="14.25" customHeight="1" x14ac:dyDescent="0.4">
      <c r="B1000"/>
      <c r="C1000"/>
      <c r="D1000"/>
      <c r="E1000"/>
      <c r="F1000"/>
      <c r="G1000" s="10"/>
      <c r="H1000"/>
    </row>
    <row r="1001" spans="2:8" ht="14.25" customHeight="1" x14ac:dyDescent="0.4">
      <c r="B1001"/>
      <c r="C1001"/>
      <c r="D1001"/>
      <c r="E1001"/>
      <c r="F1001"/>
      <c r="G1001" s="10"/>
      <c r="H1001"/>
    </row>
    <row r="1002" spans="2:8" ht="14.25" customHeight="1" x14ac:dyDescent="0.4">
      <c r="B1002"/>
      <c r="C1002"/>
      <c r="D1002"/>
      <c r="E1002"/>
      <c r="F1002"/>
      <c r="G1002" s="10"/>
      <c r="H1002"/>
    </row>
    <row r="1003" spans="2:8" ht="14.25" customHeight="1" x14ac:dyDescent="0.4">
      <c r="B1003"/>
      <c r="C1003"/>
      <c r="D1003"/>
      <c r="E1003"/>
      <c r="F1003"/>
      <c r="G1003" s="10"/>
      <c r="H1003"/>
    </row>
    <row r="1004" spans="2:8" ht="14.25" customHeight="1" x14ac:dyDescent="0.4">
      <c r="B1004"/>
      <c r="C1004"/>
      <c r="D1004"/>
      <c r="E1004"/>
      <c r="F1004"/>
      <c r="G1004" s="10"/>
      <c r="H1004"/>
    </row>
    <row r="1005" spans="2:8" ht="14.25" customHeight="1" x14ac:dyDescent="0.4">
      <c r="B1005"/>
      <c r="C1005"/>
      <c r="D1005"/>
      <c r="E1005"/>
      <c r="F1005"/>
      <c r="G1005" s="10"/>
      <c r="H1005"/>
    </row>
    <row r="1006" spans="2:8" ht="14.25" customHeight="1" x14ac:dyDescent="0.4">
      <c r="B1006"/>
      <c r="C1006"/>
      <c r="D1006"/>
      <c r="E1006"/>
      <c r="F1006"/>
      <c r="G1006" s="10"/>
      <c r="H1006"/>
    </row>
    <row r="1007" spans="2:8" ht="14.25" customHeight="1" x14ac:dyDescent="0.4">
      <c r="B1007"/>
      <c r="C1007"/>
      <c r="D1007"/>
      <c r="E1007"/>
      <c r="F1007"/>
      <c r="G1007" s="10"/>
      <c r="H1007"/>
    </row>
    <row r="1008" spans="2:8" ht="14.25" customHeight="1" x14ac:dyDescent="0.4">
      <c r="B1008"/>
      <c r="C1008"/>
      <c r="D1008"/>
      <c r="E1008"/>
      <c r="F1008"/>
      <c r="G1008" s="10"/>
      <c r="H1008"/>
    </row>
    <row r="1009" spans="2:8" ht="14.25" customHeight="1" x14ac:dyDescent="0.4">
      <c r="B1009"/>
      <c r="C1009"/>
      <c r="D1009"/>
      <c r="E1009"/>
      <c r="F1009"/>
      <c r="G1009" s="10"/>
      <c r="H1009"/>
    </row>
    <row r="1010" spans="2:8" ht="14.25" customHeight="1" x14ac:dyDescent="0.4">
      <c r="B1010"/>
      <c r="C1010"/>
      <c r="D1010"/>
      <c r="E1010"/>
      <c r="F1010"/>
      <c r="G1010" s="10"/>
      <c r="H1010"/>
    </row>
    <row r="1011" spans="2:8" ht="14.25" customHeight="1" x14ac:dyDescent="0.4">
      <c r="B1011"/>
      <c r="C1011"/>
      <c r="D1011"/>
      <c r="E1011"/>
      <c r="F1011"/>
      <c r="G1011" s="10"/>
      <c r="H1011"/>
    </row>
    <row r="1012" spans="2:8" ht="14.25" customHeight="1" x14ac:dyDescent="0.4">
      <c r="B1012"/>
      <c r="C1012"/>
      <c r="D1012"/>
      <c r="E1012"/>
      <c r="F1012"/>
      <c r="G1012" s="10"/>
      <c r="H1012"/>
    </row>
    <row r="1013" spans="2:8" ht="14.25" customHeight="1" x14ac:dyDescent="0.4">
      <c r="B1013"/>
      <c r="C1013"/>
      <c r="D1013"/>
      <c r="E1013"/>
      <c r="F1013"/>
      <c r="G1013" s="10"/>
      <c r="H1013"/>
    </row>
    <row r="1014" spans="2:8" ht="14.25" customHeight="1" x14ac:dyDescent="0.4">
      <c r="B1014"/>
      <c r="C1014"/>
      <c r="D1014"/>
      <c r="E1014"/>
      <c r="F1014"/>
      <c r="G1014" s="10"/>
      <c r="H1014"/>
    </row>
    <row r="1015" spans="2:8" ht="14.25" customHeight="1" x14ac:dyDescent="0.4">
      <c r="B1015"/>
      <c r="C1015"/>
      <c r="D1015"/>
      <c r="E1015"/>
      <c r="F1015"/>
      <c r="G1015" s="10"/>
      <c r="H1015"/>
    </row>
    <row r="1016" spans="2:8" ht="14.25" customHeight="1" x14ac:dyDescent="0.4">
      <c r="B1016"/>
      <c r="C1016"/>
      <c r="D1016"/>
      <c r="E1016"/>
      <c r="F1016"/>
      <c r="G1016" s="10"/>
      <c r="H1016"/>
    </row>
    <row r="1017" spans="2:8" ht="14.25" customHeight="1" x14ac:dyDescent="0.4">
      <c r="B1017"/>
      <c r="C1017"/>
      <c r="D1017"/>
      <c r="E1017"/>
      <c r="F1017"/>
      <c r="G1017" s="10"/>
      <c r="H1017"/>
    </row>
    <row r="1018" spans="2:8" ht="14.25" customHeight="1" x14ac:dyDescent="0.4">
      <c r="B1018"/>
      <c r="C1018"/>
      <c r="D1018"/>
      <c r="E1018"/>
      <c r="F1018"/>
      <c r="G1018" s="10"/>
      <c r="H1018"/>
    </row>
    <row r="1019" spans="2:8" ht="14.25" customHeight="1" x14ac:dyDescent="0.4">
      <c r="B1019"/>
      <c r="C1019"/>
      <c r="D1019"/>
      <c r="E1019"/>
      <c r="F1019"/>
      <c r="G1019" s="10"/>
      <c r="H1019"/>
    </row>
    <row r="1020" spans="2:8" ht="14.25" customHeight="1" x14ac:dyDescent="0.4">
      <c r="B1020"/>
      <c r="C1020"/>
      <c r="D1020"/>
      <c r="E1020"/>
      <c r="F1020"/>
      <c r="G1020" s="10"/>
      <c r="H1020"/>
    </row>
    <row r="1021" spans="2:8" ht="14.25" customHeight="1" x14ac:dyDescent="0.4">
      <c r="B1021"/>
      <c r="C1021"/>
      <c r="D1021"/>
      <c r="E1021"/>
      <c r="F1021"/>
      <c r="G1021" s="10"/>
      <c r="H1021"/>
    </row>
    <row r="1022" spans="2:8" ht="14.25" customHeight="1" x14ac:dyDescent="0.4">
      <c r="B1022"/>
      <c r="C1022"/>
      <c r="D1022"/>
      <c r="E1022"/>
      <c r="F1022"/>
      <c r="G1022" s="10"/>
      <c r="H1022"/>
    </row>
    <row r="1023" spans="2:8" ht="14.25" customHeight="1" x14ac:dyDescent="0.4">
      <c r="B1023"/>
      <c r="C1023"/>
      <c r="D1023"/>
      <c r="E1023"/>
      <c r="F1023"/>
      <c r="G1023" s="10"/>
      <c r="H1023"/>
    </row>
    <row r="1024" spans="2:8" ht="14.25" customHeight="1" x14ac:dyDescent="0.4">
      <c r="B1024"/>
      <c r="C1024"/>
      <c r="D1024"/>
      <c r="E1024"/>
      <c r="F1024"/>
      <c r="G1024" s="10"/>
      <c r="H1024"/>
    </row>
    <row r="1025" spans="2:8" ht="14.25" customHeight="1" x14ac:dyDescent="0.4">
      <c r="B1025"/>
      <c r="C1025"/>
      <c r="D1025"/>
      <c r="E1025"/>
      <c r="F1025"/>
      <c r="G1025" s="10"/>
      <c r="H1025"/>
    </row>
    <row r="1026" spans="2:8" ht="14.25" customHeight="1" x14ac:dyDescent="0.4">
      <c r="B1026"/>
      <c r="C1026"/>
      <c r="D1026"/>
      <c r="E1026"/>
      <c r="F1026"/>
      <c r="G1026" s="10"/>
      <c r="H1026"/>
    </row>
    <row r="1027" spans="2:8" ht="14.25" customHeight="1" x14ac:dyDescent="0.4">
      <c r="B1027"/>
      <c r="C1027"/>
      <c r="D1027"/>
      <c r="E1027"/>
      <c r="F1027"/>
      <c r="G1027" s="10"/>
      <c r="H1027"/>
    </row>
    <row r="1028" spans="2:8" ht="14.25" customHeight="1" x14ac:dyDescent="0.4">
      <c r="B1028"/>
      <c r="C1028"/>
      <c r="D1028"/>
      <c r="E1028"/>
      <c r="F1028"/>
      <c r="G1028" s="10"/>
      <c r="H1028"/>
    </row>
    <row r="1029" spans="2:8" ht="14.25" customHeight="1" x14ac:dyDescent="0.4">
      <c r="B1029"/>
      <c r="C1029"/>
      <c r="D1029"/>
      <c r="E1029"/>
      <c r="F1029"/>
      <c r="G1029" s="10"/>
      <c r="H1029"/>
    </row>
    <row r="1030" spans="2:8" ht="14.25" customHeight="1" x14ac:dyDescent="0.4">
      <c r="B1030"/>
      <c r="C1030"/>
      <c r="D1030"/>
      <c r="E1030"/>
      <c r="F1030"/>
      <c r="G1030" s="10"/>
      <c r="H1030"/>
    </row>
    <row r="1031" spans="2:8" ht="14.25" customHeight="1" x14ac:dyDescent="0.4">
      <c r="B1031"/>
      <c r="C1031"/>
      <c r="D1031"/>
      <c r="E1031"/>
      <c r="F1031"/>
      <c r="G1031" s="10"/>
      <c r="H1031"/>
    </row>
    <row r="1032" spans="2:8" ht="14.25" customHeight="1" x14ac:dyDescent="0.4">
      <c r="B1032"/>
      <c r="C1032"/>
      <c r="D1032"/>
      <c r="E1032"/>
      <c r="F1032"/>
      <c r="G1032" s="10"/>
      <c r="H1032"/>
    </row>
    <row r="1033" spans="2:8" ht="14.25" customHeight="1" x14ac:dyDescent="0.4">
      <c r="B1033"/>
      <c r="C1033"/>
      <c r="D1033"/>
      <c r="E1033"/>
      <c r="F1033"/>
      <c r="G1033" s="10"/>
      <c r="H1033"/>
    </row>
    <row r="1034" spans="2:8" ht="14.25" customHeight="1" x14ac:dyDescent="0.4">
      <c r="B1034"/>
      <c r="C1034"/>
      <c r="D1034"/>
      <c r="E1034"/>
      <c r="F1034"/>
      <c r="G1034" s="10"/>
      <c r="H1034"/>
    </row>
    <row r="1035" spans="2:8" ht="14.25" customHeight="1" x14ac:dyDescent="0.4">
      <c r="B1035"/>
      <c r="C1035"/>
      <c r="D1035"/>
      <c r="E1035"/>
      <c r="F1035"/>
      <c r="G1035" s="10"/>
      <c r="H1035"/>
    </row>
    <row r="1036" spans="2:8" ht="14.25" customHeight="1" x14ac:dyDescent="0.4">
      <c r="B1036"/>
      <c r="C1036"/>
      <c r="D1036"/>
      <c r="E1036"/>
      <c r="F1036"/>
      <c r="G1036" s="10"/>
      <c r="H1036"/>
    </row>
    <row r="1037" spans="2:8" ht="14.25" customHeight="1" x14ac:dyDescent="0.4">
      <c r="B1037"/>
      <c r="C1037"/>
      <c r="D1037"/>
      <c r="E1037"/>
      <c r="F1037"/>
      <c r="G1037" s="10"/>
      <c r="H1037"/>
    </row>
    <row r="1038" spans="2:8" ht="14.25" customHeight="1" x14ac:dyDescent="0.4">
      <c r="B1038"/>
      <c r="C1038"/>
      <c r="D1038"/>
      <c r="E1038"/>
      <c r="F1038"/>
      <c r="G1038" s="10"/>
      <c r="H1038"/>
    </row>
    <row r="1039" spans="2:8" ht="14.25" customHeight="1" x14ac:dyDescent="0.4">
      <c r="B1039"/>
      <c r="C1039"/>
      <c r="D1039"/>
      <c r="E1039"/>
      <c r="F1039"/>
      <c r="G1039" s="10"/>
      <c r="H1039"/>
    </row>
    <row r="1040" spans="2:8" ht="14.25" customHeight="1" x14ac:dyDescent="0.4">
      <c r="B1040"/>
      <c r="C1040"/>
      <c r="D1040"/>
      <c r="E1040"/>
      <c r="F1040"/>
      <c r="G1040" s="10"/>
      <c r="H1040"/>
    </row>
    <row r="1041" spans="2:8" ht="14.25" customHeight="1" x14ac:dyDescent="0.4">
      <c r="B1041"/>
      <c r="C1041"/>
      <c r="D1041"/>
      <c r="E1041"/>
      <c r="F1041"/>
      <c r="G1041" s="10"/>
      <c r="H1041"/>
    </row>
    <row r="1042" spans="2:8" ht="14.25" customHeight="1" x14ac:dyDescent="0.4">
      <c r="B1042"/>
      <c r="C1042"/>
      <c r="D1042"/>
      <c r="E1042"/>
      <c r="F1042"/>
      <c r="G1042" s="10"/>
      <c r="H1042"/>
    </row>
    <row r="1043" spans="2:8" ht="14.25" customHeight="1" x14ac:dyDescent="0.4">
      <c r="B1043"/>
      <c r="C1043"/>
      <c r="D1043"/>
      <c r="E1043"/>
      <c r="F1043"/>
      <c r="G1043" s="10"/>
      <c r="H1043"/>
    </row>
    <row r="1044" spans="2:8" ht="14.25" customHeight="1" x14ac:dyDescent="0.4">
      <c r="B1044"/>
      <c r="C1044"/>
      <c r="D1044"/>
      <c r="E1044"/>
      <c r="F1044"/>
      <c r="G1044" s="10"/>
      <c r="H1044"/>
    </row>
    <row r="1045" spans="2:8" ht="14.25" customHeight="1" x14ac:dyDescent="0.4">
      <c r="B1045"/>
      <c r="C1045"/>
      <c r="D1045"/>
      <c r="E1045"/>
      <c r="F1045"/>
      <c r="G1045" s="10"/>
      <c r="H1045"/>
    </row>
    <row r="1046" spans="2:8" ht="14.25" customHeight="1" x14ac:dyDescent="0.4">
      <c r="B1046"/>
      <c r="C1046"/>
      <c r="D1046"/>
      <c r="E1046"/>
      <c r="F1046"/>
      <c r="G1046" s="10"/>
      <c r="H1046"/>
    </row>
    <row r="1047" spans="2:8" ht="14.25" customHeight="1" x14ac:dyDescent="0.4">
      <c r="B1047"/>
      <c r="C1047"/>
      <c r="D1047"/>
      <c r="E1047"/>
      <c r="F1047"/>
      <c r="G1047" s="10"/>
      <c r="H1047"/>
    </row>
    <row r="1048" spans="2:8" ht="14.25" customHeight="1" x14ac:dyDescent="0.4">
      <c r="B1048"/>
      <c r="C1048"/>
      <c r="D1048"/>
      <c r="E1048"/>
      <c r="F1048"/>
      <c r="G1048" s="10"/>
      <c r="H1048"/>
    </row>
    <row r="1049" spans="2:8" ht="14.25" customHeight="1" x14ac:dyDescent="0.4">
      <c r="B1049"/>
      <c r="C1049"/>
      <c r="D1049"/>
      <c r="E1049"/>
      <c r="F1049"/>
      <c r="G1049" s="10"/>
      <c r="H1049"/>
    </row>
    <row r="1050" spans="2:8" ht="14.25" customHeight="1" x14ac:dyDescent="0.4">
      <c r="B1050"/>
      <c r="C1050"/>
      <c r="D1050"/>
      <c r="E1050"/>
      <c r="F1050"/>
      <c r="G1050" s="10"/>
      <c r="H1050"/>
    </row>
    <row r="1051" spans="2:8" ht="14.25" customHeight="1" x14ac:dyDescent="0.4">
      <c r="B1051"/>
      <c r="C1051"/>
      <c r="D1051"/>
      <c r="E1051"/>
      <c r="F1051"/>
      <c r="G1051" s="10"/>
      <c r="H1051"/>
    </row>
    <row r="1052" spans="2:8" ht="14.25" customHeight="1" x14ac:dyDescent="0.4">
      <c r="B1052"/>
      <c r="C1052"/>
      <c r="D1052"/>
      <c r="E1052"/>
      <c r="F1052"/>
      <c r="G1052" s="10"/>
      <c r="H1052"/>
    </row>
    <row r="1053" spans="2:8" ht="14.25" customHeight="1" x14ac:dyDescent="0.4">
      <c r="B1053"/>
      <c r="C1053"/>
      <c r="D1053"/>
      <c r="E1053"/>
      <c r="F1053"/>
      <c r="G1053" s="10"/>
      <c r="H1053"/>
    </row>
    <row r="1054" spans="2:8" ht="14.25" customHeight="1" x14ac:dyDescent="0.4">
      <c r="B1054"/>
      <c r="C1054"/>
      <c r="D1054"/>
      <c r="E1054"/>
      <c r="F1054"/>
      <c r="G1054" s="10"/>
      <c r="H1054"/>
    </row>
    <row r="1055" spans="2:8" ht="14.25" customHeight="1" x14ac:dyDescent="0.4">
      <c r="B1055"/>
      <c r="C1055"/>
      <c r="D1055"/>
      <c r="E1055"/>
      <c r="F1055"/>
      <c r="G1055" s="10"/>
      <c r="H1055"/>
    </row>
    <row r="1056" spans="2:8" ht="14.25" customHeight="1" x14ac:dyDescent="0.4">
      <c r="B1056"/>
      <c r="C1056"/>
      <c r="D1056"/>
      <c r="E1056"/>
      <c r="F1056"/>
      <c r="G1056" s="10"/>
      <c r="H1056"/>
    </row>
    <row r="1057" spans="2:8" ht="14.25" customHeight="1" x14ac:dyDescent="0.4">
      <c r="B1057"/>
      <c r="C1057"/>
      <c r="D1057"/>
      <c r="E1057"/>
      <c r="F1057"/>
      <c r="G1057" s="10"/>
      <c r="H1057"/>
    </row>
    <row r="1058" spans="2:8" ht="14.25" customHeight="1" x14ac:dyDescent="0.4">
      <c r="B1058"/>
      <c r="C1058"/>
      <c r="D1058"/>
      <c r="E1058"/>
      <c r="F1058"/>
      <c r="G1058" s="10"/>
      <c r="H1058"/>
    </row>
    <row r="1059" spans="2:8" ht="14.25" customHeight="1" x14ac:dyDescent="0.4">
      <c r="B1059"/>
      <c r="C1059"/>
      <c r="D1059"/>
      <c r="E1059"/>
      <c r="F1059"/>
      <c r="G1059" s="10"/>
      <c r="H1059"/>
    </row>
    <row r="1060" spans="2:8" ht="14.25" customHeight="1" x14ac:dyDescent="0.4">
      <c r="B1060"/>
      <c r="C1060"/>
      <c r="D1060"/>
      <c r="E1060"/>
      <c r="F1060"/>
      <c r="G1060" s="10"/>
      <c r="H1060"/>
    </row>
    <row r="1061" spans="2:8" ht="14.25" customHeight="1" x14ac:dyDescent="0.4">
      <c r="B1061"/>
      <c r="C1061"/>
      <c r="D1061"/>
      <c r="E1061"/>
      <c r="F1061"/>
      <c r="G1061" s="10"/>
      <c r="H1061"/>
    </row>
    <row r="1062" spans="2:8" ht="14.25" customHeight="1" x14ac:dyDescent="0.4">
      <c r="B1062"/>
      <c r="C1062"/>
      <c r="D1062"/>
      <c r="E1062"/>
      <c r="F1062"/>
      <c r="G1062" s="10"/>
      <c r="H1062"/>
    </row>
    <row r="1063" spans="2:8" ht="14.25" customHeight="1" x14ac:dyDescent="0.4">
      <c r="B1063"/>
      <c r="C1063"/>
      <c r="D1063"/>
      <c r="E1063"/>
      <c r="F1063"/>
      <c r="G1063" s="10"/>
      <c r="H1063"/>
    </row>
    <row r="1064" spans="2:8" ht="14.25" customHeight="1" x14ac:dyDescent="0.4">
      <c r="B1064"/>
      <c r="C1064"/>
      <c r="D1064"/>
      <c r="E1064"/>
      <c r="F1064"/>
      <c r="G1064" s="10"/>
      <c r="H1064"/>
    </row>
    <row r="1065" spans="2:8" ht="14.25" customHeight="1" x14ac:dyDescent="0.4">
      <c r="B1065"/>
      <c r="C1065"/>
      <c r="D1065"/>
      <c r="E1065"/>
      <c r="F1065"/>
      <c r="G1065" s="10"/>
      <c r="H1065"/>
    </row>
    <row r="1066" spans="2:8" ht="14.25" customHeight="1" x14ac:dyDescent="0.4">
      <c r="B1066"/>
      <c r="C1066"/>
      <c r="D1066"/>
      <c r="E1066"/>
      <c r="F1066"/>
      <c r="G1066" s="10"/>
      <c r="H1066"/>
    </row>
    <row r="1067" spans="2:8" ht="14.25" customHeight="1" x14ac:dyDescent="0.4">
      <c r="B1067"/>
      <c r="C1067"/>
      <c r="D1067"/>
      <c r="E1067"/>
      <c r="F1067"/>
      <c r="G1067" s="10"/>
      <c r="H1067"/>
    </row>
    <row r="1068" spans="2:8" ht="14.25" customHeight="1" x14ac:dyDescent="0.4">
      <c r="B1068"/>
      <c r="C1068"/>
      <c r="D1068"/>
      <c r="E1068"/>
      <c r="F1068"/>
      <c r="G1068" s="10"/>
      <c r="H1068"/>
    </row>
    <row r="1069" spans="2:8" ht="14.25" customHeight="1" x14ac:dyDescent="0.4">
      <c r="B1069"/>
      <c r="C1069"/>
      <c r="D1069"/>
      <c r="E1069"/>
      <c r="F1069"/>
      <c r="G1069" s="10"/>
      <c r="H1069"/>
    </row>
    <row r="1070" spans="2:8" ht="14.25" customHeight="1" x14ac:dyDescent="0.4">
      <c r="B1070"/>
      <c r="C1070"/>
      <c r="D1070"/>
      <c r="E1070"/>
      <c r="F1070"/>
      <c r="G1070" s="10"/>
      <c r="H1070"/>
    </row>
    <row r="1071" spans="2:8" ht="14.25" customHeight="1" x14ac:dyDescent="0.4">
      <c r="B1071"/>
      <c r="C1071"/>
      <c r="D1071"/>
      <c r="E1071"/>
      <c r="F1071"/>
      <c r="G1071" s="10"/>
      <c r="H1071"/>
    </row>
    <row r="1072" spans="2:8" ht="14.25" customHeight="1" x14ac:dyDescent="0.4">
      <c r="B1072"/>
      <c r="C1072"/>
      <c r="D1072"/>
      <c r="E1072"/>
      <c r="F1072"/>
      <c r="G1072" s="10"/>
      <c r="H1072"/>
    </row>
    <row r="1073" spans="2:8" ht="14.25" customHeight="1" x14ac:dyDescent="0.4">
      <c r="B1073"/>
      <c r="C1073"/>
      <c r="D1073"/>
      <c r="E1073"/>
      <c r="F1073"/>
      <c r="G1073" s="10"/>
      <c r="H1073"/>
    </row>
    <row r="1074" spans="2:8" ht="14.25" customHeight="1" x14ac:dyDescent="0.4">
      <c r="B1074"/>
      <c r="C1074"/>
      <c r="D1074"/>
      <c r="E1074"/>
      <c r="F1074"/>
      <c r="G1074" s="10"/>
      <c r="H1074"/>
    </row>
    <row r="1075" spans="2:8" ht="14.25" customHeight="1" x14ac:dyDescent="0.4">
      <c r="B1075"/>
      <c r="C1075"/>
      <c r="D1075"/>
      <c r="E1075"/>
      <c r="F1075"/>
      <c r="G1075" s="10"/>
      <c r="H1075"/>
    </row>
    <row r="1076" spans="2:8" ht="14.25" customHeight="1" x14ac:dyDescent="0.4">
      <c r="B1076"/>
      <c r="C1076"/>
      <c r="D1076"/>
      <c r="E1076"/>
      <c r="F1076"/>
      <c r="G1076" s="10"/>
      <c r="H1076"/>
    </row>
    <row r="1077" spans="2:8" ht="14.25" customHeight="1" x14ac:dyDescent="0.4">
      <c r="B1077"/>
      <c r="C1077"/>
      <c r="D1077"/>
      <c r="E1077"/>
      <c r="F1077"/>
      <c r="G1077" s="10"/>
      <c r="H1077"/>
    </row>
    <row r="1078" spans="2:8" ht="14.25" customHeight="1" x14ac:dyDescent="0.4">
      <c r="B1078"/>
      <c r="C1078"/>
      <c r="D1078"/>
      <c r="E1078"/>
      <c r="F1078"/>
      <c r="G1078" s="10"/>
      <c r="H1078"/>
    </row>
    <row r="1079" spans="2:8" ht="14.25" customHeight="1" x14ac:dyDescent="0.4">
      <c r="B1079"/>
      <c r="C1079"/>
      <c r="D1079"/>
      <c r="E1079"/>
      <c r="F1079"/>
      <c r="G1079" s="10"/>
      <c r="H1079"/>
    </row>
    <row r="1080" spans="2:8" ht="14.25" customHeight="1" x14ac:dyDescent="0.4">
      <c r="B1080"/>
      <c r="C1080"/>
      <c r="D1080"/>
      <c r="E1080"/>
      <c r="F1080"/>
      <c r="G1080" s="10"/>
      <c r="H1080"/>
    </row>
    <row r="1081" spans="2:8" ht="14.25" customHeight="1" x14ac:dyDescent="0.4">
      <c r="B1081"/>
      <c r="C1081"/>
      <c r="D1081"/>
      <c r="E1081"/>
      <c r="F1081"/>
      <c r="G1081" s="10"/>
      <c r="H1081"/>
    </row>
    <row r="1082" spans="2:8" ht="14.25" customHeight="1" x14ac:dyDescent="0.4">
      <c r="B1082"/>
      <c r="C1082"/>
      <c r="D1082"/>
      <c r="E1082"/>
      <c r="F1082"/>
      <c r="G1082" s="10"/>
      <c r="H1082"/>
    </row>
    <row r="1083" spans="2:8" ht="14.25" customHeight="1" x14ac:dyDescent="0.4">
      <c r="B1083"/>
      <c r="C1083"/>
      <c r="D1083"/>
      <c r="E1083"/>
      <c r="F1083"/>
      <c r="G1083" s="10"/>
      <c r="H1083"/>
    </row>
    <row r="1084" spans="2:8" ht="14.25" customHeight="1" x14ac:dyDescent="0.4">
      <c r="B1084"/>
      <c r="C1084"/>
      <c r="D1084"/>
      <c r="E1084"/>
      <c r="F1084"/>
      <c r="G1084" s="10"/>
      <c r="H1084"/>
    </row>
    <row r="1085" spans="2:8" ht="14.25" customHeight="1" x14ac:dyDescent="0.4">
      <c r="B1085"/>
      <c r="C1085"/>
      <c r="D1085"/>
      <c r="E1085"/>
      <c r="F1085"/>
      <c r="G1085" s="10"/>
      <c r="H1085"/>
    </row>
    <row r="1086" spans="2:8" ht="14.25" customHeight="1" x14ac:dyDescent="0.4">
      <c r="B1086"/>
      <c r="C1086"/>
      <c r="D1086"/>
      <c r="E1086"/>
      <c r="F1086"/>
      <c r="G1086" s="10"/>
      <c r="H1086"/>
    </row>
    <row r="1087" spans="2:8" ht="14.25" customHeight="1" x14ac:dyDescent="0.4">
      <c r="B1087"/>
      <c r="C1087"/>
      <c r="D1087"/>
      <c r="E1087"/>
      <c r="F1087"/>
      <c r="G1087" s="10"/>
      <c r="H1087"/>
    </row>
    <row r="1088" spans="2:8" ht="14.25" customHeight="1" x14ac:dyDescent="0.4">
      <c r="B1088"/>
      <c r="C1088"/>
      <c r="D1088"/>
      <c r="E1088"/>
      <c r="F1088"/>
      <c r="G1088" s="10"/>
      <c r="H1088"/>
    </row>
    <row r="1089" spans="2:8" ht="14.25" customHeight="1" x14ac:dyDescent="0.4">
      <c r="B1089"/>
      <c r="C1089"/>
      <c r="D1089"/>
      <c r="E1089"/>
      <c r="F1089"/>
      <c r="G1089" s="10"/>
      <c r="H1089"/>
    </row>
    <row r="1090" spans="2:8" ht="14.25" customHeight="1" x14ac:dyDescent="0.4">
      <c r="B1090"/>
      <c r="C1090"/>
      <c r="D1090"/>
      <c r="E1090"/>
      <c r="F1090"/>
      <c r="G1090" s="10"/>
      <c r="H1090"/>
    </row>
    <row r="1091" spans="2:8" ht="14.25" customHeight="1" x14ac:dyDescent="0.4">
      <c r="B1091"/>
      <c r="C1091"/>
      <c r="D1091"/>
      <c r="E1091"/>
      <c r="F1091"/>
      <c r="G1091" s="10"/>
      <c r="H1091"/>
    </row>
    <row r="1092" spans="2:8" ht="14.25" customHeight="1" x14ac:dyDescent="0.4">
      <c r="B1092"/>
      <c r="C1092"/>
      <c r="D1092"/>
      <c r="E1092"/>
      <c r="F1092"/>
      <c r="G1092" s="10"/>
      <c r="H1092"/>
    </row>
    <row r="1093" spans="2:8" ht="14.25" customHeight="1" x14ac:dyDescent="0.4">
      <c r="B1093"/>
      <c r="C1093"/>
      <c r="D1093"/>
      <c r="E1093"/>
      <c r="F1093"/>
      <c r="G1093" s="10"/>
      <c r="H1093"/>
    </row>
    <row r="1094" spans="2:8" ht="14.25" customHeight="1" x14ac:dyDescent="0.4">
      <c r="B1094"/>
      <c r="C1094"/>
      <c r="D1094"/>
      <c r="E1094"/>
      <c r="F1094"/>
      <c r="G1094" s="10"/>
      <c r="H1094"/>
    </row>
    <row r="1095" spans="2:8" ht="14.25" customHeight="1" x14ac:dyDescent="0.4">
      <c r="B1095"/>
      <c r="C1095"/>
      <c r="D1095"/>
      <c r="E1095"/>
      <c r="F1095"/>
      <c r="G1095" s="10"/>
      <c r="H1095"/>
    </row>
    <row r="1096" spans="2:8" ht="14.25" customHeight="1" x14ac:dyDescent="0.4">
      <c r="B1096"/>
      <c r="C1096"/>
      <c r="D1096"/>
      <c r="E1096"/>
      <c r="F1096"/>
      <c r="G1096" s="10"/>
      <c r="H1096"/>
    </row>
    <row r="1097" spans="2:8" ht="14.25" customHeight="1" x14ac:dyDescent="0.4">
      <c r="B1097"/>
      <c r="C1097"/>
      <c r="D1097"/>
      <c r="E1097"/>
      <c r="F1097"/>
      <c r="G1097" s="10"/>
      <c r="H1097"/>
    </row>
    <row r="1098" spans="2:8" ht="14.25" customHeight="1" x14ac:dyDescent="0.4">
      <c r="B1098"/>
      <c r="C1098"/>
      <c r="D1098"/>
      <c r="E1098"/>
      <c r="F1098"/>
      <c r="G1098" s="10"/>
      <c r="H1098"/>
    </row>
    <row r="1099" spans="2:8" ht="14.25" customHeight="1" x14ac:dyDescent="0.4">
      <c r="B1099"/>
      <c r="C1099"/>
      <c r="D1099"/>
      <c r="E1099"/>
      <c r="F1099"/>
      <c r="G1099" s="10"/>
      <c r="H1099"/>
    </row>
    <row r="1100" spans="2:8" ht="14.25" customHeight="1" x14ac:dyDescent="0.4">
      <c r="B1100"/>
      <c r="C1100"/>
      <c r="D1100"/>
      <c r="E1100"/>
      <c r="F1100"/>
      <c r="G1100" s="10"/>
      <c r="H1100"/>
    </row>
    <row r="1101" spans="2:8" ht="14.25" customHeight="1" x14ac:dyDescent="0.4">
      <c r="B1101"/>
      <c r="C1101"/>
      <c r="D1101"/>
      <c r="E1101"/>
      <c r="F1101"/>
      <c r="G1101" s="10"/>
      <c r="H1101"/>
    </row>
    <row r="1102" spans="2:8" ht="14.25" customHeight="1" x14ac:dyDescent="0.4">
      <c r="B1102"/>
      <c r="C1102"/>
      <c r="D1102"/>
      <c r="E1102"/>
      <c r="F1102"/>
      <c r="G1102" s="10"/>
      <c r="H1102"/>
    </row>
    <row r="1103" spans="2:8" ht="14.25" customHeight="1" x14ac:dyDescent="0.4">
      <c r="B1103"/>
      <c r="C1103"/>
      <c r="D1103"/>
      <c r="E1103"/>
      <c r="F1103"/>
      <c r="G1103" s="10"/>
      <c r="H1103"/>
    </row>
    <row r="1104" spans="2:8" ht="14.25" customHeight="1" x14ac:dyDescent="0.4">
      <c r="B1104"/>
      <c r="C1104"/>
      <c r="D1104"/>
      <c r="E1104"/>
      <c r="F1104"/>
      <c r="G1104" s="10"/>
      <c r="H1104"/>
    </row>
    <row r="1105" spans="2:8" ht="14.25" customHeight="1" x14ac:dyDescent="0.4">
      <c r="B1105"/>
      <c r="C1105"/>
      <c r="D1105"/>
      <c r="E1105"/>
      <c r="F1105"/>
      <c r="G1105" s="10"/>
      <c r="H1105"/>
    </row>
    <row r="1106" spans="2:8" ht="14.25" customHeight="1" x14ac:dyDescent="0.4">
      <c r="B1106"/>
      <c r="C1106"/>
      <c r="D1106"/>
      <c r="E1106"/>
      <c r="F1106"/>
      <c r="G1106" s="10"/>
      <c r="H1106"/>
    </row>
    <row r="1107" spans="2:8" ht="14.25" customHeight="1" x14ac:dyDescent="0.4">
      <c r="B1107"/>
      <c r="C1107"/>
      <c r="D1107"/>
      <c r="E1107"/>
      <c r="F1107"/>
      <c r="G1107" s="10"/>
      <c r="H1107"/>
    </row>
    <row r="1108" spans="2:8" ht="14.25" customHeight="1" x14ac:dyDescent="0.4">
      <c r="B1108"/>
      <c r="C1108"/>
      <c r="D1108"/>
      <c r="E1108"/>
      <c r="F1108"/>
      <c r="G1108" s="10"/>
      <c r="H1108"/>
    </row>
    <row r="1109" spans="2:8" ht="14.25" customHeight="1" x14ac:dyDescent="0.4">
      <c r="B1109"/>
      <c r="C1109"/>
      <c r="D1109"/>
      <c r="E1109"/>
      <c r="F1109"/>
      <c r="G1109" s="10"/>
      <c r="H1109"/>
    </row>
    <row r="1110" spans="2:8" ht="14.25" customHeight="1" x14ac:dyDescent="0.4">
      <c r="B1110"/>
      <c r="C1110"/>
      <c r="D1110"/>
      <c r="E1110"/>
      <c r="F1110"/>
      <c r="G1110" s="10"/>
      <c r="H1110"/>
    </row>
    <row r="1111" spans="2:8" ht="14.25" customHeight="1" x14ac:dyDescent="0.4">
      <c r="B1111"/>
      <c r="C1111"/>
      <c r="D1111"/>
      <c r="E1111"/>
      <c r="F1111"/>
      <c r="G1111" s="10"/>
      <c r="H1111"/>
    </row>
    <row r="1112" spans="2:8" ht="14.25" customHeight="1" x14ac:dyDescent="0.4">
      <c r="B1112"/>
      <c r="C1112"/>
      <c r="D1112"/>
      <c r="E1112"/>
      <c r="F1112"/>
      <c r="G1112" s="10"/>
      <c r="H1112"/>
    </row>
    <row r="1113" spans="2:8" ht="14.25" customHeight="1" x14ac:dyDescent="0.4">
      <c r="B1113"/>
      <c r="C1113"/>
      <c r="D1113"/>
      <c r="E1113"/>
      <c r="F1113"/>
      <c r="G1113" s="10"/>
      <c r="H1113"/>
    </row>
    <row r="1114" spans="2:8" ht="14.25" customHeight="1" x14ac:dyDescent="0.4">
      <c r="B1114"/>
      <c r="C1114"/>
      <c r="D1114"/>
      <c r="E1114"/>
      <c r="F1114"/>
      <c r="G1114" s="10"/>
      <c r="H1114"/>
    </row>
    <row r="1115" spans="2:8" ht="14.25" customHeight="1" x14ac:dyDescent="0.4">
      <c r="B1115"/>
      <c r="C1115"/>
      <c r="D1115"/>
      <c r="E1115"/>
      <c r="F1115"/>
      <c r="G1115" s="10"/>
      <c r="H1115"/>
    </row>
    <row r="1116" spans="2:8" ht="14.25" customHeight="1" x14ac:dyDescent="0.4">
      <c r="B1116"/>
      <c r="C1116"/>
      <c r="D1116"/>
      <c r="E1116"/>
      <c r="F1116"/>
      <c r="G1116" s="10"/>
      <c r="H1116"/>
    </row>
    <row r="1117" spans="2:8" ht="14.25" customHeight="1" x14ac:dyDescent="0.4">
      <c r="B1117"/>
      <c r="C1117"/>
      <c r="D1117"/>
      <c r="E1117"/>
      <c r="F1117"/>
      <c r="G1117" s="10"/>
      <c r="H1117"/>
    </row>
    <row r="1118" spans="2:8" ht="14.25" customHeight="1" x14ac:dyDescent="0.4">
      <c r="B1118"/>
      <c r="C1118"/>
      <c r="D1118"/>
      <c r="E1118"/>
      <c r="F1118"/>
      <c r="G1118" s="10"/>
      <c r="H1118"/>
    </row>
    <row r="1119" spans="2:8" ht="14.25" customHeight="1" x14ac:dyDescent="0.4">
      <c r="B1119"/>
      <c r="C1119"/>
      <c r="D1119"/>
      <c r="E1119"/>
      <c r="F1119"/>
      <c r="G1119" s="10"/>
      <c r="H1119"/>
    </row>
    <row r="1120" spans="2:8" ht="14.25" customHeight="1" x14ac:dyDescent="0.4">
      <c r="B1120"/>
      <c r="C1120"/>
      <c r="D1120"/>
      <c r="E1120"/>
      <c r="F1120"/>
      <c r="G1120" s="10"/>
      <c r="H1120"/>
    </row>
    <row r="1121" spans="2:8" ht="14.25" customHeight="1" x14ac:dyDescent="0.4">
      <c r="B1121"/>
      <c r="C1121"/>
      <c r="D1121"/>
      <c r="E1121"/>
      <c r="F1121"/>
      <c r="G1121" s="10"/>
      <c r="H1121"/>
    </row>
    <row r="1122" spans="2:8" ht="14.25" customHeight="1" x14ac:dyDescent="0.4">
      <c r="B1122"/>
      <c r="C1122"/>
      <c r="D1122"/>
      <c r="E1122"/>
      <c r="F1122"/>
      <c r="G1122" s="10"/>
      <c r="H1122"/>
    </row>
    <row r="1123" spans="2:8" ht="14.25" customHeight="1" x14ac:dyDescent="0.4">
      <c r="B1123"/>
      <c r="C1123"/>
      <c r="D1123"/>
      <c r="E1123"/>
      <c r="F1123"/>
      <c r="G1123" s="10"/>
      <c r="H1123"/>
    </row>
    <row r="1124" spans="2:8" ht="14.25" customHeight="1" x14ac:dyDescent="0.4">
      <c r="B1124"/>
      <c r="C1124"/>
      <c r="D1124"/>
      <c r="E1124"/>
      <c r="F1124"/>
      <c r="G1124" s="10"/>
      <c r="H1124"/>
    </row>
    <row r="1125" spans="2:8" ht="14.25" customHeight="1" x14ac:dyDescent="0.4">
      <c r="B1125"/>
      <c r="C1125"/>
      <c r="D1125"/>
      <c r="E1125"/>
      <c r="F1125"/>
      <c r="G1125" s="10"/>
      <c r="H1125"/>
    </row>
    <row r="1126" spans="2:8" ht="14.25" customHeight="1" x14ac:dyDescent="0.4">
      <c r="B1126"/>
      <c r="C1126"/>
      <c r="D1126"/>
      <c r="E1126"/>
      <c r="F1126"/>
      <c r="G1126" s="10"/>
      <c r="H1126"/>
    </row>
    <row r="1127" spans="2:8" ht="14.25" customHeight="1" x14ac:dyDescent="0.4">
      <c r="B1127"/>
      <c r="C1127"/>
      <c r="D1127"/>
      <c r="E1127"/>
      <c r="F1127"/>
      <c r="G1127" s="10"/>
      <c r="H1127"/>
    </row>
    <row r="1128" spans="2:8" ht="14.25" customHeight="1" x14ac:dyDescent="0.4">
      <c r="B1128"/>
      <c r="C1128"/>
      <c r="D1128"/>
      <c r="E1128"/>
      <c r="F1128"/>
      <c r="G1128" s="10"/>
      <c r="H1128"/>
    </row>
    <row r="1129" spans="2:8" ht="14.25" customHeight="1" x14ac:dyDescent="0.4">
      <c r="B1129"/>
      <c r="C1129"/>
      <c r="D1129"/>
      <c r="E1129"/>
      <c r="F1129"/>
      <c r="G1129" s="10"/>
      <c r="H1129"/>
    </row>
    <row r="1130" spans="2:8" ht="14.25" customHeight="1" x14ac:dyDescent="0.4">
      <c r="B1130"/>
      <c r="C1130"/>
      <c r="D1130"/>
      <c r="E1130"/>
      <c r="F1130"/>
      <c r="G1130" s="10"/>
      <c r="H1130"/>
    </row>
    <row r="1131" spans="2:8" ht="14.25" customHeight="1" x14ac:dyDescent="0.4">
      <c r="B1131"/>
      <c r="C1131"/>
      <c r="D1131"/>
      <c r="E1131"/>
      <c r="F1131"/>
      <c r="G1131" s="10"/>
      <c r="H1131"/>
    </row>
    <row r="1132" spans="2:8" ht="14.25" customHeight="1" x14ac:dyDescent="0.4">
      <c r="B1132"/>
      <c r="C1132"/>
      <c r="D1132"/>
      <c r="E1132"/>
      <c r="F1132"/>
      <c r="G1132" s="10"/>
      <c r="H1132"/>
    </row>
    <row r="1133" spans="2:8" ht="14.25" customHeight="1" x14ac:dyDescent="0.4">
      <c r="B1133"/>
      <c r="C1133"/>
      <c r="D1133"/>
      <c r="E1133"/>
      <c r="F1133"/>
      <c r="G1133" s="10"/>
      <c r="H1133"/>
    </row>
    <row r="1134" spans="2:8" ht="14.25" customHeight="1" x14ac:dyDescent="0.4">
      <c r="B1134"/>
      <c r="C1134"/>
      <c r="D1134"/>
      <c r="E1134"/>
      <c r="F1134"/>
      <c r="G1134" s="10"/>
      <c r="H1134"/>
    </row>
    <row r="1135" spans="2:8" ht="14.25" customHeight="1" x14ac:dyDescent="0.4">
      <c r="B1135"/>
      <c r="C1135"/>
      <c r="D1135"/>
      <c r="E1135"/>
      <c r="F1135"/>
      <c r="G1135" s="10"/>
      <c r="H1135"/>
    </row>
    <row r="1136" spans="2:8" ht="14.25" customHeight="1" x14ac:dyDescent="0.4">
      <c r="B1136"/>
      <c r="C1136"/>
      <c r="D1136"/>
      <c r="E1136"/>
      <c r="F1136"/>
      <c r="G1136" s="10"/>
      <c r="H1136"/>
    </row>
    <row r="1137" spans="2:8" ht="14.25" customHeight="1" x14ac:dyDescent="0.4">
      <c r="B1137"/>
      <c r="C1137"/>
      <c r="D1137"/>
      <c r="E1137"/>
      <c r="F1137"/>
      <c r="G1137" s="10"/>
      <c r="H1137"/>
    </row>
    <row r="1138" spans="2:8" ht="14.25" customHeight="1" x14ac:dyDescent="0.4">
      <c r="B1138"/>
      <c r="C1138"/>
      <c r="D1138"/>
      <c r="E1138"/>
      <c r="F1138"/>
      <c r="G1138" s="10"/>
      <c r="H1138"/>
    </row>
    <row r="1139" spans="2:8" ht="14.25" customHeight="1" x14ac:dyDescent="0.4">
      <c r="B1139"/>
      <c r="C1139"/>
      <c r="D1139"/>
      <c r="E1139"/>
      <c r="F1139"/>
      <c r="G1139" s="10"/>
      <c r="H1139"/>
    </row>
    <row r="1140" spans="2:8" ht="14.25" customHeight="1" x14ac:dyDescent="0.4">
      <c r="B1140"/>
      <c r="C1140"/>
      <c r="D1140"/>
      <c r="E1140"/>
      <c r="F1140"/>
      <c r="G1140" s="10"/>
      <c r="H1140"/>
    </row>
    <row r="1141" spans="2:8" ht="14.25" customHeight="1" x14ac:dyDescent="0.4">
      <c r="B1141"/>
      <c r="C1141"/>
      <c r="D1141"/>
      <c r="E1141"/>
      <c r="F1141"/>
      <c r="G1141" s="10"/>
      <c r="H1141"/>
    </row>
    <row r="1142" spans="2:8" ht="14.25" customHeight="1" x14ac:dyDescent="0.4">
      <c r="B1142"/>
      <c r="C1142"/>
      <c r="D1142"/>
      <c r="E1142"/>
      <c r="F1142"/>
      <c r="G1142" s="10"/>
      <c r="H1142"/>
    </row>
    <row r="1143" spans="2:8" ht="14.25" customHeight="1" x14ac:dyDescent="0.4">
      <c r="B1143"/>
      <c r="C1143"/>
      <c r="D1143"/>
      <c r="E1143"/>
      <c r="F1143"/>
      <c r="G1143" s="10"/>
      <c r="H1143"/>
    </row>
    <row r="1144" spans="2:8" ht="14.25" customHeight="1" x14ac:dyDescent="0.4">
      <c r="B1144"/>
      <c r="C1144"/>
      <c r="F1144"/>
      <c r="G1144" s="10"/>
      <c r="H1144"/>
    </row>
    <row r="1145" spans="2:8" ht="14.25" customHeight="1" x14ac:dyDescent="0.4">
      <c r="B1145"/>
      <c r="C1145"/>
      <c r="F1145"/>
      <c r="G1145" s="10"/>
      <c r="H1145"/>
    </row>
    <row r="1146" spans="2:8" ht="14.25" customHeight="1" x14ac:dyDescent="0.4">
      <c r="B1146"/>
      <c r="C1146"/>
      <c r="F1146"/>
      <c r="G1146" s="10"/>
      <c r="H1146"/>
    </row>
    <row r="1147" spans="2:8" ht="14.25" customHeight="1" x14ac:dyDescent="0.4">
      <c r="B1147"/>
      <c r="C1147"/>
      <c r="F1147"/>
      <c r="G1147" s="10"/>
      <c r="H1147"/>
    </row>
    <row r="1148" spans="2:8" ht="14.25" customHeight="1" x14ac:dyDescent="0.4">
      <c r="B1148"/>
      <c r="C1148"/>
      <c r="F1148"/>
      <c r="G1148" s="10"/>
      <c r="H1148"/>
    </row>
    <row r="1149" spans="2:8" ht="14.25" customHeight="1" x14ac:dyDescent="0.4">
      <c r="B1149"/>
      <c r="C1149"/>
      <c r="F1149"/>
      <c r="G1149" s="10"/>
      <c r="H1149"/>
    </row>
    <row r="1150" spans="2:8" ht="14.25" customHeight="1" x14ac:dyDescent="0.4">
      <c r="B1150"/>
      <c r="C1150"/>
      <c r="F1150"/>
      <c r="G1150" s="10"/>
      <c r="H1150"/>
    </row>
    <row r="1151" spans="2:8" ht="14.25" customHeight="1" x14ac:dyDescent="0.4">
      <c r="B1151"/>
      <c r="C1151"/>
      <c r="F1151"/>
      <c r="G1151" s="10"/>
      <c r="H1151"/>
    </row>
    <row r="1152" spans="2:8" ht="14.25" customHeight="1" x14ac:dyDescent="0.4">
      <c r="B1152"/>
      <c r="C1152"/>
      <c r="F1152"/>
      <c r="G1152" s="10"/>
      <c r="H1152"/>
    </row>
    <row r="1153" spans="2:8" ht="14.25" customHeight="1" x14ac:dyDescent="0.4">
      <c r="B1153"/>
      <c r="C1153"/>
      <c r="F1153"/>
      <c r="G1153" s="10"/>
      <c r="H1153"/>
    </row>
    <row r="1154" spans="2:8" ht="14.25" customHeight="1" x14ac:dyDescent="0.4">
      <c r="B1154"/>
      <c r="C1154"/>
      <c r="F1154"/>
      <c r="G1154" s="10"/>
      <c r="H1154"/>
    </row>
    <row r="1155" spans="2:8" ht="14.25" customHeight="1" x14ac:dyDescent="0.4">
      <c r="B1155"/>
      <c r="C1155"/>
      <c r="F1155"/>
      <c r="G1155" s="10"/>
      <c r="H1155"/>
    </row>
    <row r="1156" spans="2:8" ht="14.25" customHeight="1" x14ac:dyDescent="0.4">
      <c r="B1156"/>
      <c r="C1156"/>
      <c r="F1156"/>
      <c r="G1156" s="10"/>
      <c r="H1156"/>
    </row>
    <row r="1157" spans="2:8" ht="14.25" customHeight="1" x14ac:dyDescent="0.4">
      <c r="B1157"/>
      <c r="C1157"/>
      <c r="F1157"/>
      <c r="G1157" s="10"/>
      <c r="H1157"/>
    </row>
    <row r="1158" spans="2:8" ht="14.25" customHeight="1" x14ac:dyDescent="0.4">
      <c r="B1158"/>
      <c r="C1158"/>
      <c r="F1158"/>
      <c r="G1158" s="10"/>
      <c r="H1158"/>
    </row>
    <row r="1159" spans="2:8" ht="14.25" customHeight="1" x14ac:dyDescent="0.4">
      <c r="B1159"/>
      <c r="C1159"/>
      <c r="F1159"/>
      <c r="G1159" s="10"/>
      <c r="H1159"/>
    </row>
    <row r="1160" spans="2:8" ht="14.25" customHeight="1" x14ac:dyDescent="0.4">
      <c r="B1160"/>
      <c r="C1160"/>
      <c r="F1160"/>
      <c r="G1160" s="10"/>
      <c r="H1160"/>
    </row>
    <row r="1161" spans="2:8" ht="14.25" customHeight="1" x14ac:dyDescent="0.4">
      <c r="B1161"/>
      <c r="C1161"/>
      <c r="F1161"/>
      <c r="G1161" s="10"/>
      <c r="H1161"/>
    </row>
    <row r="1162" spans="2:8" ht="14.25" customHeight="1" x14ac:dyDescent="0.4">
      <c r="B1162"/>
      <c r="C1162"/>
      <c r="F1162"/>
      <c r="G1162" s="10"/>
      <c r="H1162"/>
    </row>
    <row r="1163" spans="2:8" ht="14.25" customHeight="1" x14ac:dyDescent="0.4">
      <c r="B1163"/>
      <c r="C1163"/>
      <c r="F1163"/>
      <c r="G1163" s="10"/>
      <c r="H1163"/>
    </row>
    <row r="1164" spans="2:8" ht="14.25" customHeight="1" x14ac:dyDescent="0.4">
      <c r="B1164"/>
      <c r="C1164"/>
      <c r="F1164"/>
      <c r="G1164" s="10"/>
      <c r="H1164"/>
    </row>
    <row r="1165" spans="2:8" ht="14.25" customHeight="1" x14ac:dyDescent="0.4">
      <c r="B1165"/>
      <c r="C1165"/>
      <c r="F1165"/>
      <c r="G1165" s="10"/>
      <c r="H1165"/>
    </row>
    <row r="1166" spans="2:8" ht="14.25" customHeight="1" x14ac:dyDescent="0.4">
      <c r="B1166"/>
      <c r="C1166"/>
      <c r="F1166"/>
      <c r="G1166" s="10"/>
      <c r="H1166"/>
    </row>
    <row r="1167" spans="2:8" ht="14.25" customHeight="1" x14ac:dyDescent="0.4">
      <c r="B1167"/>
      <c r="C1167"/>
      <c r="F1167"/>
      <c r="G1167" s="10"/>
      <c r="H1167"/>
    </row>
    <row r="1168" spans="2:8" ht="14.25" customHeight="1" x14ac:dyDescent="0.4">
      <c r="B1168"/>
      <c r="C1168"/>
      <c r="F1168"/>
      <c r="G1168" s="10"/>
      <c r="H1168"/>
    </row>
    <row r="1169" spans="2:8" ht="14.25" customHeight="1" x14ac:dyDescent="0.4">
      <c r="B1169"/>
      <c r="C1169"/>
      <c r="F1169"/>
      <c r="G1169" s="10"/>
      <c r="H1169"/>
    </row>
    <row r="1170" spans="2:8" ht="14.25" customHeight="1" x14ac:dyDescent="0.4">
      <c r="B1170"/>
      <c r="C1170"/>
      <c r="F1170"/>
      <c r="G1170" s="10"/>
      <c r="H1170"/>
    </row>
    <row r="1171" spans="2:8" ht="14.25" customHeight="1" x14ac:dyDescent="0.4">
      <c r="B1171"/>
      <c r="C1171"/>
      <c r="F1171"/>
      <c r="G1171" s="10"/>
      <c r="H1171"/>
    </row>
    <row r="1172" spans="2:8" ht="14.25" customHeight="1" x14ac:dyDescent="0.4">
      <c r="B1172"/>
      <c r="C1172"/>
      <c r="F1172"/>
      <c r="G1172" s="10"/>
      <c r="H1172"/>
    </row>
    <row r="1173" spans="2:8" ht="14.25" customHeight="1" x14ac:dyDescent="0.4">
      <c r="B1173"/>
      <c r="C1173"/>
      <c r="F1173"/>
      <c r="G1173" s="10"/>
      <c r="H1173"/>
    </row>
    <row r="1174" spans="2:8" ht="14.25" customHeight="1" x14ac:dyDescent="0.4">
      <c r="B1174"/>
      <c r="C1174"/>
      <c r="F1174"/>
      <c r="G1174" s="10"/>
      <c r="H1174"/>
    </row>
    <row r="1175" spans="2:8" ht="14.25" customHeight="1" x14ac:dyDescent="0.4">
      <c r="B1175"/>
      <c r="C1175"/>
      <c r="F1175"/>
      <c r="G1175" s="10"/>
      <c r="H1175"/>
    </row>
    <row r="1176" spans="2:8" ht="14.25" customHeight="1" x14ac:dyDescent="0.4">
      <c r="B1176"/>
      <c r="C1176"/>
      <c r="F1176"/>
      <c r="G1176" s="10"/>
      <c r="H1176"/>
    </row>
    <row r="1177" spans="2:8" ht="14.25" customHeight="1" x14ac:dyDescent="0.4">
      <c r="B1177"/>
      <c r="C1177"/>
      <c r="F1177"/>
      <c r="G1177" s="10"/>
      <c r="H1177"/>
    </row>
    <row r="1178" spans="2:8" ht="14.25" customHeight="1" x14ac:dyDescent="0.4">
      <c r="B1178"/>
      <c r="C1178"/>
      <c r="F1178"/>
      <c r="G1178" s="10"/>
      <c r="H1178"/>
    </row>
    <row r="1179" spans="2:8" ht="14.25" customHeight="1" x14ac:dyDescent="0.4">
      <c r="B1179"/>
      <c r="C1179"/>
      <c r="F1179"/>
      <c r="G1179" s="10"/>
      <c r="H1179"/>
    </row>
    <row r="1180" spans="2:8" ht="14.25" customHeight="1" x14ac:dyDescent="0.4">
      <c r="B1180"/>
      <c r="C1180"/>
      <c r="F1180"/>
      <c r="G1180" s="10"/>
      <c r="H1180"/>
    </row>
    <row r="1181" spans="2:8" ht="14.25" customHeight="1" x14ac:dyDescent="0.4">
      <c r="B1181"/>
      <c r="C1181"/>
      <c r="F1181"/>
      <c r="G1181" s="10"/>
      <c r="H1181"/>
    </row>
    <row r="1182" spans="2:8" ht="14.25" customHeight="1" x14ac:dyDescent="0.4">
      <c r="B1182"/>
      <c r="C1182"/>
      <c r="F1182"/>
      <c r="G1182" s="10"/>
      <c r="H1182"/>
    </row>
    <row r="1183" spans="2:8" ht="14.25" customHeight="1" x14ac:dyDescent="0.4">
      <c r="B1183"/>
      <c r="C1183"/>
      <c r="F1183"/>
      <c r="G1183" s="10"/>
      <c r="H1183"/>
    </row>
    <row r="1184" spans="2:8" ht="14.25" customHeight="1" x14ac:dyDescent="0.4">
      <c r="B1184"/>
      <c r="C1184"/>
      <c r="F1184"/>
      <c r="G1184" s="10"/>
      <c r="H1184"/>
    </row>
    <row r="1185" spans="2:8" ht="14.25" customHeight="1" x14ac:dyDescent="0.4">
      <c r="B1185"/>
      <c r="C1185"/>
      <c r="F1185"/>
      <c r="G1185" s="10"/>
      <c r="H1185"/>
    </row>
    <row r="1186" spans="2:8" ht="14.25" customHeight="1" x14ac:dyDescent="0.4">
      <c r="B1186"/>
      <c r="C1186"/>
      <c r="F1186"/>
      <c r="G1186" s="10"/>
      <c r="H1186"/>
    </row>
    <row r="1187" spans="2:8" ht="14.25" customHeight="1" x14ac:dyDescent="0.4">
      <c r="B1187"/>
      <c r="C1187"/>
      <c r="F1187"/>
      <c r="G1187" s="10"/>
      <c r="H1187"/>
    </row>
    <row r="1188" spans="2:8" ht="14.25" customHeight="1" x14ac:dyDescent="0.4">
      <c r="B1188"/>
      <c r="C1188"/>
      <c r="F1188"/>
      <c r="G1188" s="10"/>
      <c r="H1188"/>
    </row>
    <row r="1189" spans="2:8" ht="14.25" customHeight="1" x14ac:dyDescent="0.4">
      <c r="B1189"/>
      <c r="C1189"/>
      <c r="F1189"/>
      <c r="G1189" s="10"/>
      <c r="H1189"/>
    </row>
    <row r="1190" spans="2:8" ht="14.25" customHeight="1" x14ac:dyDescent="0.4">
      <c r="B1190"/>
      <c r="C1190"/>
      <c r="F1190"/>
      <c r="G1190" s="10"/>
      <c r="H1190"/>
    </row>
    <row r="1191" spans="2:8" ht="14.25" customHeight="1" x14ac:dyDescent="0.4">
      <c r="B1191"/>
      <c r="C1191"/>
      <c r="F1191"/>
      <c r="G1191" s="10"/>
      <c r="H1191"/>
    </row>
    <row r="1192" spans="2:8" ht="14.25" customHeight="1" x14ac:dyDescent="0.4">
      <c r="B1192"/>
      <c r="C1192"/>
      <c r="F1192"/>
      <c r="G1192" s="10"/>
      <c r="H1192"/>
    </row>
    <row r="1193" spans="2:8" ht="14.25" customHeight="1" x14ac:dyDescent="0.4">
      <c r="B1193"/>
      <c r="C1193"/>
      <c r="F1193"/>
      <c r="G1193" s="10"/>
      <c r="H1193"/>
    </row>
    <row r="1194" spans="2:8" ht="14.25" customHeight="1" x14ac:dyDescent="0.4">
      <c r="B1194"/>
      <c r="C1194"/>
      <c r="F1194"/>
      <c r="G1194" s="10"/>
      <c r="H1194"/>
    </row>
    <row r="1195" spans="2:8" ht="14.25" customHeight="1" x14ac:dyDescent="0.4">
      <c r="B1195"/>
      <c r="C1195"/>
      <c r="F1195"/>
      <c r="G1195" s="10"/>
      <c r="H1195"/>
    </row>
    <row r="1196" spans="2:8" ht="14.25" customHeight="1" x14ac:dyDescent="0.4">
      <c r="B1196"/>
      <c r="C1196"/>
      <c r="F1196"/>
      <c r="G1196" s="10"/>
      <c r="H1196"/>
    </row>
    <row r="1197" spans="2:8" ht="14.25" customHeight="1" x14ac:dyDescent="0.4">
      <c r="B1197"/>
      <c r="C1197"/>
      <c r="F1197"/>
      <c r="G1197" s="10"/>
      <c r="H1197"/>
    </row>
    <row r="1198" spans="2:8" ht="14.25" customHeight="1" x14ac:dyDescent="0.4">
      <c r="B1198"/>
      <c r="C1198"/>
      <c r="F1198"/>
      <c r="G1198" s="10"/>
      <c r="H1198"/>
    </row>
    <row r="1199" spans="2:8" ht="14.25" customHeight="1" x14ac:dyDescent="0.4">
      <c r="B1199"/>
      <c r="C1199"/>
      <c r="F1199"/>
      <c r="G1199" s="10"/>
      <c r="H1199"/>
    </row>
    <row r="1200" spans="2:8" ht="14.25" customHeight="1" x14ac:dyDescent="0.4">
      <c r="B1200"/>
      <c r="C1200"/>
      <c r="F1200"/>
      <c r="G1200" s="10"/>
      <c r="H1200"/>
    </row>
    <row r="1201" spans="2:8" ht="14.25" customHeight="1" x14ac:dyDescent="0.4">
      <c r="B1201"/>
      <c r="C1201"/>
      <c r="F1201"/>
      <c r="G1201" s="10"/>
      <c r="H1201"/>
    </row>
    <row r="1202" spans="2:8" ht="14.25" customHeight="1" x14ac:dyDescent="0.4">
      <c r="B1202"/>
      <c r="C1202"/>
      <c r="F1202"/>
      <c r="G1202" s="10"/>
      <c r="H1202"/>
    </row>
    <row r="1203" spans="2:8" ht="14.25" customHeight="1" x14ac:dyDescent="0.4">
      <c r="B1203"/>
      <c r="C1203"/>
      <c r="F1203"/>
      <c r="G1203" s="10"/>
      <c r="H1203"/>
    </row>
    <row r="1204" spans="2:8" ht="14.25" customHeight="1" x14ac:dyDescent="0.4">
      <c r="B1204"/>
      <c r="C1204"/>
      <c r="F1204"/>
      <c r="G1204" s="10"/>
      <c r="H1204"/>
    </row>
    <row r="1205" spans="2:8" ht="14.25" customHeight="1" x14ac:dyDescent="0.4">
      <c r="B1205"/>
      <c r="C1205"/>
      <c r="F1205"/>
      <c r="G1205" s="10"/>
      <c r="H1205"/>
    </row>
    <row r="1206" spans="2:8" ht="14.25" customHeight="1" x14ac:dyDescent="0.4">
      <c r="B1206"/>
      <c r="C1206"/>
      <c r="F1206"/>
      <c r="G1206" s="10"/>
      <c r="H1206"/>
    </row>
    <row r="1207" spans="2:8" ht="14.25" customHeight="1" x14ac:dyDescent="0.4">
      <c r="B1207"/>
      <c r="C1207"/>
      <c r="F1207"/>
      <c r="G1207" s="10"/>
      <c r="H1207"/>
    </row>
    <row r="1208" spans="2:8" ht="14.25" customHeight="1" x14ac:dyDescent="0.4">
      <c r="B1208"/>
      <c r="C1208"/>
      <c r="F1208"/>
      <c r="G1208" s="10"/>
      <c r="H1208"/>
    </row>
    <row r="1209" spans="2:8" ht="14.25" customHeight="1" x14ac:dyDescent="0.4">
      <c r="B1209"/>
      <c r="C1209"/>
      <c r="F1209"/>
      <c r="G1209" s="10"/>
      <c r="H1209"/>
    </row>
    <row r="1210" spans="2:8" ht="14.25" customHeight="1" x14ac:dyDescent="0.4">
      <c r="B1210"/>
      <c r="C1210"/>
      <c r="F1210"/>
      <c r="G1210" s="10"/>
      <c r="H1210"/>
    </row>
    <row r="1211" spans="2:8" ht="14.25" customHeight="1" x14ac:dyDescent="0.4">
      <c r="B1211"/>
      <c r="C1211"/>
      <c r="F1211"/>
      <c r="G1211" s="10"/>
      <c r="H1211"/>
    </row>
    <row r="1212" spans="2:8" ht="14.25" customHeight="1" x14ac:dyDescent="0.4">
      <c r="B1212"/>
      <c r="C1212"/>
      <c r="F1212"/>
      <c r="G1212" s="10"/>
      <c r="H1212"/>
    </row>
    <row r="1213" spans="2:8" ht="14.25" customHeight="1" x14ac:dyDescent="0.4">
      <c r="B1213"/>
      <c r="C1213"/>
      <c r="F1213"/>
      <c r="G1213" s="10"/>
      <c r="H1213"/>
    </row>
    <row r="1214" spans="2:8" ht="14.25" customHeight="1" x14ac:dyDescent="0.4">
      <c r="B1214"/>
      <c r="C1214"/>
      <c r="F1214"/>
      <c r="G1214" s="10"/>
      <c r="H1214"/>
    </row>
    <row r="1215" spans="2:8" ht="14.25" customHeight="1" x14ac:dyDescent="0.4">
      <c r="B1215"/>
      <c r="C1215"/>
      <c r="F1215"/>
      <c r="G1215" s="10"/>
      <c r="H1215"/>
    </row>
    <row r="1216" spans="2:8" ht="14.25" customHeight="1" x14ac:dyDescent="0.4">
      <c r="B1216"/>
      <c r="C1216"/>
      <c r="F1216"/>
      <c r="G1216" s="10"/>
      <c r="H1216"/>
    </row>
    <row r="1217" spans="2:8" ht="14.25" customHeight="1" x14ac:dyDescent="0.4">
      <c r="B1217"/>
      <c r="C1217"/>
      <c r="F1217"/>
      <c r="G1217" s="10"/>
      <c r="H1217"/>
    </row>
    <row r="1218" spans="2:8" ht="14.25" customHeight="1" x14ac:dyDescent="0.4">
      <c r="B1218"/>
      <c r="C1218"/>
      <c r="F1218"/>
      <c r="G1218" s="10"/>
      <c r="H1218"/>
    </row>
    <row r="1219" spans="2:8" ht="14.25" customHeight="1" x14ac:dyDescent="0.4">
      <c r="B1219"/>
      <c r="C1219"/>
      <c r="F1219"/>
      <c r="G1219" s="10"/>
      <c r="H1219"/>
    </row>
    <row r="1220" spans="2:8" ht="14.25" customHeight="1" x14ac:dyDescent="0.4">
      <c r="B1220"/>
      <c r="C1220"/>
      <c r="F1220"/>
      <c r="G1220" s="10"/>
      <c r="H1220"/>
    </row>
    <row r="1221" spans="2:8" ht="14.25" customHeight="1" x14ac:dyDescent="0.4">
      <c r="B1221"/>
      <c r="C1221"/>
      <c r="F1221"/>
      <c r="G1221" s="10"/>
      <c r="H1221"/>
    </row>
    <row r="1222" spans="2:8" ht="14.25" customHeight="1" x14ac:dyDescent="0.4">
      <c r="B1222"/>
      <c r="C1222"/>
      <c r="F1222"/>
      <c r="G1222" s="10"/>
      <c r="H1222"/>
    </row>
    <row r="1223" spans="2:8" ht="14.25" customHeight="1" x14ac:dyDescent="0.4">
      <c r="B1223"/>
      <c r="C1223"/>
      <c r="F1223"/>
      <c r="G1223" s="10"/>
      <c r="H1223"/>
    </row>
    <row r="1224" spans="2:8" ht="14.25" customHeight="1" x14ac:dyDescent="0.4">
      <c r="B1224"/>
      <c r="C1224"/>
      <c r="F1224"/>
      <c r="G1224" s="10"/>
      <c r="H1224"/>
    </row>
    <row r="1225" spans="2:8" ht="14.25" customHeight="1" x14ac:dyDescent="0.4">
      <c r="B1225"/>
      <c r="C1225"/>
      <c r="F1225"/>
      <c r="G1225" s="10"/>
      <c r="H1225"/>
    </row>
    <row r="1226" spans="2:8" ht="14.25" customHeight="1" x14ac:dyDescent="0.4">
      <c r="B1226"/>
      <c r="C1226"/>
      <c r="F1226"/>
      <c r="G1226" s="10"/>
      <c r="H1226"/>
    </row>
    <row r="1227" spans="2:8" ht="14.25" customHeight="1" x14ac:dyDescent="0.4">
      <c r="B1227"/>
      <c r="C1227"/>
      <c r="F1227"/>
      <c r="G1227" s="10"/>
      <c r="H1227"/>
    </row>
    <row r="1228" spans="2:8" ht="14.25" customHeight="1" x14ac:dyDescent="0.4">
      <c r="B1228"/>
      <c r="C1228"/>
      <c r="F1228"/>
      <c r="G1228" s="10"/>
      <c r="H1228"/>
    </row>
    <row r="1229" spans="2:8" ht="14.25" customHeight="1" x14ac:dyDescent="0.4">
      <c r="B1229"/>
      <c r="C1229"/>
      <c r="F1229"/>
      <c r="G1229" s="10"/>
      <c r="H1229"/>
    </row>
    <row r="1230" spans="2:8" ht="14.25" customHeight="1" x14ac:dyDescent="0.4">
      <c r="B1230"/>
      <c r="C1230"/>
      <c r="F1230"/>
      <c r="G1230" s="10"/>
      <c r="H1230"/>
    </row>
    <row r="1231" spans="2:8" ht="14.25" customHeight="1" x14ac:dyDescent="0.4">
      <c r="B1231"/>
      <c r="C1231"/>
      <c r="F1231"/>
      <c r="G1231" s="10"/>
      <c r="H1231"/>
    </row>
    <row r="1232" spans="2:8" ht="14.25" customHeight="1" x14ac:dyDescent="0.4">
      <c r="B1232"/>
      <c r="C1232"/>
      <c r="F1232"/>
      <c r="G1232" s="10"/>
      <c r="H1232"/>
    </row>
    <row r="1233" spans="2:8" ht="14.25" customHeight="1" x14ac:dyDescent="0.4">
      <c r="B1233"/>
      <c r="C1233"/>
      <c r="F1233"/>
      <c r="G1233" s="10"/>
      <c r="H1233"/>
    </row>
    <row r="1234" spans="2:8" ht="14.25" customHeight="1" x14ac:dyDescent="0.4">
      <c r="B1234"/>
      <c r="C1234"/>
      <c r="F1234"/>
      <c r="G1234" s="10"/>
      <c r="H1234"/>
    </row>
    <row r="1235" spans="2:8" ht="14.25" customHeight="1" x14ac:dyDescent="0.4">
      <c r="B1235"/>
      <c r="C1235"/>
      <c r="F1235"/>
      <c r="G1235" s="10"/>
      <c r="H1235"/>
    </row>
    <row r="1236" spans="2:8" ht="14.25" customHeight="1" x14ac:dyDescent="0.4">
      <c r="B1236"/>
      <c r="C1236"/>
      <c r="F1236"/>
      <c r="G1236" s="10"/>
      <c r="H1236"/>
    </row>
    <row r="1237" spans="2:8" ht="14.25" customHeight="1" x14ac:dyDescent="0.4">
      <c r="B1237"/>
      <c r="C1237"/>
      <c r="F1237"/>
      <c r="G1237" s="10"/>
      <c r="H1237"/>
    </row>
    <row r="1238" spans="2:8" ht="14.25" customHeight="1" x14ac:dyDescent="0.4">
      <c r="B1238"/>
      <c r="C1238"/>
      <c r="F1238"/>
      <c r="G1238" s="10"/>
      <c r="H1238"/>
    </row>
    <row r="1239" spans="2:8" ht="14.25" customHeight="1" x14ac:dyDescent="0.4">
      <c r="B1239"/>
      <c r="C1239"/>
      <c r="F1239"/>
      <c r="G1239" s="10"/>
      <c r="H1239"/>
    </row>
    <row r="1240" spans="2:8" ht="14.25" customHeight="1" x14ac:dyDescent="0.4">
      <c r="B1240"/>
      <c r="C1240"/>
      <c r="F1240"/>
      <c r="G1240" s="10"/>
      <c r="H1240"/>
    </row>
    <row r="1241" spans="2:8" ht="14.25" customHeight="1" x14ac:dyDescent="0.4">
      <c r="B1241"/>
      <c r="C1241"/>
      <c r="F1241"/>
      <c r="G1241" s="10"/>
      <c r="H1241"/>
    </row>
    <row r="1242" spans="2:8" ht="14.25" customHeight="1" x14ac:dyDescent="0.4">
      <c r="B1242"/>
      <c r="C1242"/>
      <c r="F1242"/>
      <c r="G1242" s="10"/>
      <c r="H1242"/>
    </row>
    <row r="1243" spans="2:8" ht="14.25" customHeight="1" x14ac:dyDescent="0.4">
      <c r="B1243"/>
      <c r="C1243"/>
      <c r="F1243"/>
      <c r="G1243" s="10"/>
      <c r="H1243"/>
    </row>
    <row r="1244" spans="2:8" ht="14.25" customHeight="1" x14ac:dyDescent="0.4">
      <c r="B1244"/>
      <c r="C1244"/>
      <c r="F1244"/>
      <c r="G1244" s="10"/>
      <c r="H1244"/>
    </row>
    <row r="1245" spans="2:8" ht="14.25" customHeight="1" x14ac:dyDescent="0.4">
      <c r="B1245"/>
      <c r="C1245"/>
      <c r="F1245"/>
      <c r="G1245" s="10"/>
      <c r="H1245"/>
    </row>
    <row r="1246" spans="2:8" ht="14.25" customHeight="1" x14ac:dyDescent="0.4">
      <c r="B1246"/>
      <c r="C1246"/>
      <c r="F1246"/>
      <c r="G1246" s="10"/>
      <c r="H1246"/>
    </row>
    <row r="1247" spans="2:8" ht="14.25" customHeight="1" x14ac:dyDescent="0.4">
      <c r="B1247"/>
      <c r="C1247"/>
      <c r="F1247"/>
      <c r="G1247" s="10"/>
      <c r="H1247"/>
    </row>
    <row r="1248" spans="2:8" ht="14.25" customHeight="1" x14ac:dyDescent="0.4">
      <c r="B1248"/>
      <c r="C1248"/>
      <c r="F1248"/>
      <c r="G1248" s="10"/>
      <c r="H1248"/>
    </row>
    <row r="1249" spans="2:8" ht="14.25" customHeight="1" x14ac:dyDescent="0.4">
      <c r="B1249"/>
      <c r="C1249"/>
      <c r="F1249"/>
      <c r="G1249" s="10"/>
      <c r="H1249"/>
    </row>
    <row r="1250" spans="2:8" ht="14.25" customHeight="1" x14ac:dyDescent="0.4">
      <c r="B1250"/>
      <c r="C1250"/>
      <c r="F1250"/>
      <c r="G1250" s="10"/>
      <c r="H1250"/>
    </row>
    <row r="1251" spans="2:8" ht="14.25" customHeight="1" x14ac:dyDescent="0.4">
      <c r="B1251"/>
      <c r="C1251"/>
      <c r="F1251"/>
      <c r="G1251" s="10"/>
      <c r="H1251"/>
    </row>
    <row r="1252" spans="2:8" ht="14.25" customHeight="1" x14ac:dyDescent="0.4">
      <c r="B1252"/>
      <c r="C1252"/>
      <c r="F1252"/>
      <c r="G1252" s="10"/>
      <c r="H1252"/>
    </row>
    <row r="1253" spans="2:8" ht="14.25" customHeight="1" x14ac:dyDescent="0.4">
      <c r="B1253"/>
      <c r="C1253"/>
      <c r="F1253"/>
      <c r="G1253" s="10"/>
      <c r="H1253"/>
    </row>
    <row r="1254" spans="2:8" ht="14.25" customHeight="1" x14ac:dyDescent="0.4">
      <c r="B1254"/>
      <c r="C1254"/>
      <c r="F1254"/>
      <c r="G1254" s="10"/>
      <c r="H1254"/>
    </row>
    <row r="1255" spans="2:8" ht="14.25" customHeight="1" x14ac:dyDescent="0.4">
      <c r="B1255"/>
      <c r="C1255"/>
      <c r="F1255"/>
      <c r="G1255" s="10"/>
      <c r="H1255"/>
    </row>
    <row r="1256" spans="2:8" ht="14.25" customHeight="1" x14ac:dyDescent="0.4">
      <c r="B1256"/>
      <c r="C1256"/>
      <c r="F1256"/>
      <c r="G1256" s="10"/>
      <c r="H1256"/>
    </row>
    <row r="1257" spans="2:8" ht="14.25" customHeight="1" x14ac:dyDescent="0.4">
      <c r="B1257"/>
      <c r="C1257"/>
      <c r="F1257"/>
      <c r="G1257" s="10"/>
      <c r="H1257"/>
    </row>
    <row r="1258" spans="2:8" ht="14.25" customHeight="1" x14ac:dyDescent="0.4">
      <c r="B1258"/>
      <c r="C1258"/>
      <c r="F1258"/>
      <c r="G1258" s="10"/>
      <c r="H1258"/>
    </row>
    <row r="1259" spans="2:8" ht="14.25" customHeight="1" x14ac:dyDescent="0.4">
      <c r="B1259"/>
      <c r="C1259"/>
      <c r="F1259"/>
      <c r="G1259" s="10"/>
      <c r="H1259"/>
    </row>
    <row r="1260" spans="2:8" ht="14.25" customHeight="1" x14ac:dyDescent="0.4">
      <c r="B1260"/>
      <c r="C1260"/>
      <c r="F1260"/>
      <c r="G1260" s="10"/>
      <c r="H1260"/>
    </row>
    <row r="1261" spans="2:8" ht="14.25" customHeight="1" x14ac:dyDescent="0.4">
      <c r="B1261"/>
      <c r="C1261"/>
      <c r="F1261"/>
      <c r="G1261" s="10"/>
      <c r="H1261"/>
    </row>
    <row r="1262" spans="2:8" ht="14.25" customHeight="1" x14ac:dyDescent="0.4">
      <c r="B1262"/>
      <c r="C1262"/>
      <c r="F1262"/>
      <c r="G1262" s="10"/>
      <c r="H1262"/>
    </row>
    <row r="1263" spans="2:8" ht="14.25" customHeight="1" x14ac:dyDescent="0.4">
      <c r="B1263"/>
      <c r="C1263"/>
      <c r="F1263"/>
      <c r="G1263" s="10"/>
      <c r="H1263"/>
    </row>
    <row r="1264" spans="2:8" ht="14.25" customHeight="1" x14ac:dyDescent="0.4">
      <c r="B1264"/>
      <c r="C1264"/>
      <c r="F1264"/>
      <c r="G1264" s="10"/>
      <c r="H1264"/>
    </row>
    <row r="1265" spans="2:8" ht="14.25" customHeight="1" x14ac:dyDescent="0.4">
      <c r="B1265"/>
      <c r="C1265"/>
      <c r="F1265"/>
      <c r="G1265" s="10"/>
      <c r="H1265"/>
    </row>
    <row r="1266" spans="2:8" ht="14.25" customHeight="1" x14ac:dyDescent="0.4">
      <c r="B1266"/>
      <c r="C1266"/>
      <c r="F1266"/>
      <c r="G1266" s="10"/>
      <c r="H1266"/>
    </row>
    <row r="1267" spans="2:8" ht="14.25" customHeight="1" x14ac:dyDescent="0.4">
      <c r="B1267"/>
      <c r="C1267"/>
      <c r="F1267"/>
      <c r="G1267" s="10"/>
      <c r="H1267"/>
    </row>
    <row r="1268" spans="2:8" ht="14.25" customHeight="1" x14ac:dyDescent="0.4">
      <c r="B1268"/>
      <c r="C1268"/>
      <c r="F1268"/>
      <c r="G1268" s="10"/>
      <c r="H1268"/>
    </row>
    <row r="1269" spans="2:8" ht="14.25" customHeight="1" x14ac:dyDescent="0.4">
      <c r="B1269"/>
      <c r="C1269"/>
      <c r="F1269"/>
      <c r="G1269" s="10"/>
      <c r="H1269"/>
    </row>
    <row r="1270" spans="2:8" ht="14.25" customHeight="1" x14ac:dyDescent="0.4">
      <c r="B1270"/>
      <c r="C1270"/>
      <c r="F1270"/>
      <c r="G1270" s="10"/>
      <c r="H1270"/>
    </row>
    <row r="1271" spans="2:8" ht="14.25" customHeight="1" x14ac:dyDescent="0.4">
      <c r="B1271"/>
      <c r="C1271"/>
      <c r="F1271"/>
      <c r="G1271" s="10"/>
      <c r="H1271"/>
    </row>
    <row r="1272" spans="2:8" ht="14.25" customHeight="1" x14ac:dyDescent="0.4">
      <c r="B1272"/>
      <c r="C1272"/>
      <c r="F1272"/>
      <c r="G1272" s="10"/>
      <c r="H1272"/>
    </row>
    <row r="1273" spans="2:8" ht="14.25" customHeight="1" x14ac:dyDescent="0.4">
      <c r="B1273"/>
      <c r="C1273"/>
      <c r="F1273"/>
      <c r="G1273" s="10"/>
      <c r="H1273"/>
    </row>
    <row r="1274" spans="2:8" ht="14.25" customHeight="1" x14ac:dyDescent="0.4">
      <c r="B1274"/>
      <c r="C1274"/>
      <c r="F1274"/>
      <c r="G1274" s="10"/>
      <c r="H1274"/>
    </row>
    <row r="1275" spans="2:8" ht="14.25" customHeight="1" x14ac:dyDescent="0.4">
      <c r="B1275"/>
      <c r="C1275"/>
      <c r="F1275"/>
      <c r="G1275" s="10"/>
      <c r="H1275"/>
    </row>
    <row r="1276" spans="2:8" ht="14.25" customHeight="1" x14ac:dyDescent="0.4">
      <c r="B1276"/>
      <c r="C1276"/>
      <c r="F1276"/>
      <c r="G1276" s="10"/>
      <c r="H1276"/>
    </row>
    <row r="1277" spans="2:8" ht="14.25" customHeight="1" x14ac:dyDescent="0.4">
      <c r="B1277"/>
      <c r="C1277"/>
      <c r="F1277"/>
      <c r="G1277" s="10"/>
      <c r="H1277"/>
    </row>
    <row r="1278" spans="2:8" ht="14.25" customHeight="1" x14ac:dyDescent="0.4">
      <c r="B1278"/>
      <c r="C1278"/>
      <c r="F1278"/>
      <c r="G1278" s="10"/>
      <c r="H1278"/>
    </row>
    <row r="1279" spans="2:8" ht="14.25" customHeight="1" x14ac:dyDescent="0.4">
      <c r="B1279"/>
      <c r="C1279"/>
      <c r="F1279"/>
      <c r="G1279" s="10"/>
      <c r="H1279"/>
    </row>
    <row r="1280" spans="2:8" ht="14.25" customHeight="1" x14ac:dyDescent="0.4">
      <c r="B1280"/>
      <c r="C1280"/>
      <c r="F1280"/>
      <c r="G1280" s="10"/>
      <c r="H1280"/>
    </row>
    <row r="1281" spans="2:8" ht="14.25" customHeight="1" x14ac:dyDescent="0.4">
      <c r="B1281"/>
      <c r="C1281"/>
      <c r="F1281"/>
      <c r="G1281" s="10"/>
      <c r="H1281"/>
    </row>
    <row r="1282" spans="2:8" ht="14.25" customHeight="1" x14ac:dyDescent="0.4">
      <c r="B1282"/>
      <c r="C1282"/>
      <c r="F1282"/>
      <c r="G1282" s="10"/>
      <c r="H1282"/>
    </row>
    <row r="1283" spans="2:8" ht="14.25" customHeight="1" x14ac:dyDescent="0.4">
      <c r="B1283"/>
      <c r="C1283"/>
      <c r="F1283"/>
      <c r="G1283" s="10"/>
      <c r="H1283"/>
    </row>
    <row r="1284" spans="2:8" ht="14.25" customHeight="1" x14ac:dyDescent="0.4">
      <c r="B1284"/>
      <c r="C1284"/>
      <c r="F1284"/>
      <c r="G1284" s="10"/>
      <c r="H1284"/>
    </row>
    <row r="1285" spans="2:8" ht="14.25" customHeight="1" x14ac:dyDescent="0.4">
      <c r="B1285"/>
      <c r="C1285"/>
      <c r="F1285"/>
      <c r="G1285" s="10"/>
      <c r="H1285"/>
    </row>
    <row r="1286" spans="2:8" ht="14.25" customHeight="1" x14ac:dyDescent="0.4">
      <c r="B1286"/>
      <c r="C1286"/>
      <c r="F1286"/>
      <c r="G1286" s="10"/>
      <c r="H1286"/>
    </row>
    <row r="1287" spans="2:8" ht="14.25" customHeight="1" x14ac:dyDescent="0.4">
      <c r="B1287"/>
      <c r="C1287"/>
      <c r="F1287"/>
      <c r="G1287" s="10"/>
      <c r="H1287"/>
    </row>
    <row r="1288" spans="2:8" ht="14.25" customHeight="1" x14ac:dyDescent="0.4">
      <c r="B1288"/>
      <c r="C1288"/>
      <c r="F1288"/>
      <c r="G1288" s="10"/>
      <c r="H1288"/>
    </row>
    <row r="1289" spans="2:8" ht="14.25" customHeight="1" x14ac:dyDescent="0.4">
      <c r="B1289"/>
      <c r="C1289"/>
      <c r="F1289"/>
      <c r="G1289" s="10"/>
      <c r="H1289"/>
    </row>
    <row r="1290" spans="2:8" ht="14.25" customHeight="1" x14ac:dyDescent="0.4">
      <c r="B1290"/>
      <c r="C1290"/>
      <c r="F1290"/>
      <c r="G1290" s="10"/>
      <c r="H1290"/>
    </row>
    <row r="1291" spans="2:8" ht="14.25" customHeight="1" x14ac:dyDescent="0.4">
      <c r="B1291"/>
      <c r="C1291"/>
      <c r="F1291"/>
      <c r="G1291" s="10"/>
      <c r="H1291"/>
    </row>
    <row r="1292" spans="2:8" ht="14.25" customHeight="1" x14ac:dyDescent="0.4">
      <c r="B1292"/>
      <c r="C1292"/>
      <c r="F1292"/>
      <c r="G1292" s="10"/>
      <c r="H1292"/>
    </row>
    <row r="1293" spans="2:8" ht="14.25" customHeight="1" x14ac:dyDescent="0.4">
      <c r="B1293"/>
      <c r="C1293"/>
      <c r="F1293"/>
      <c r="G1293" s="10"/>
      <c r="H1293"/>
    </row>
    <row r="1294" spans="2:8" ht="14.25" customHeight="1" x14ac:dyDescent="0.4">
      <c r="B1294"/>
      <c r="C1294"/>
      <c r="F1294"/>
      <c r="G1294" s="10"/>
      <c r="H1294"/>
    </row>
    <row r="1295" spans="2:8" ht="14.25" customHeight="1" x14ac:dyDescent="0.4">
      <c r="B1295"/>
      <c r="C1295"/>
      <c r="F1295"/>
      <c r="G1295" s="10"/>
      <c r="H1295"/>
    </row>
    <row r="1296" spans="2:8" ht="14.25" customHeight="1" x14ac:dyDescent="0.4">
      <c r="B1296"/>
      <c r="C1296"/>
      <c r="F1296"/>
      <c r="G1296" s="10"/>
      <c r="H1296"/>
    </row>
    <row r="1297" spans="2:8" ht="14.25" customHeight="1" x14ac:dyDescent="0.4">
      <c r="B1297"/>
      <c r="C1297"/>
      <c r="F1297"/>
      <c r="G1297" s="10"/>
      <c r="H1297"/>
    </row>
    <row r="1298" spans="2:8" ht="14.25" customHeight="1" x14ac:dyDescent="0.4">
      <c r="B1298"/>
      <c r="C1298"/>
      <c r="F1298"/>
      <c r="G1298" s="10"/>
      <c r="H1298"/>
    </row>
    <row r="1299" spans="2:8" ht="14.25" customHeight="1" x14ac:dyDescent="0.4">
      <c r="B1299"/>
      <c r="C1299"/>
      <c r="F1299"/>
      <c r="G1299" s="10"/>
      <c r="H1299"/>
    </row>
    <row r="1300" spans="2:8" ht="14.25" customHeight="1" x14ac:dyDescent="0.4">
      <c r="B1300"/>
      <c r="C1300"/>
      <c r="F1300"/>
      <c r="G1300" s="10"/>
      <c r="H1300"/>
    </row>
    <row r="1301" spans="2:8" ht="14.25" customHeight="1" x14ac:dyDescent="0.4">
      <c r="B1301"/>
      <c r="C1301"/>
      <c r="F1301"/>
      <c r="G1301" s="10"/>
      <c r="H1301"/>
    </row>
    <row r="1302" spans="2:8" ht="14.25" customHeight="1" x14ac:dyDescent="0.4">
      <c r="B1302"/>
      <c r="C1302"/>
      <c r="F1302"/>
      <c r="G1302" s="10"/>
      <c r="H1302"/>
    </row>
    <row r="1303" spans="2:8" ht="14.25" customHeight="1" x14ac:dyDescent="0.4">
      <c r="B1303"/>
      <c r="C1303"/>
      <c r="F1303"/>
      <c r="G1303" s="10"/>
      <c r="H1303"/>
    </row>
    <row r="1304" spans="2:8" ht="14.25" customHeight="1" x14ac:dyDescent="0.4">
      <c r="B1304"/>
      <c r="C1304"/>
      <c r="F1304"/>
      <c r="G1304" s="10"/>
      <c r="H1304"/>
    </row>
    <row r="1305" spans="2:8" ht="14.25" customHeight="1" x14ac:dyDescent="0.4">
      <c r="B1305"/>
      <c r="C1305"/>
      <c r="F1305"/>
      <c r="G1305" s="10"/>
      <c r="H1305"/>
    </row>
    <row r="1306" spans="2:8" ht="14.25" customHeight="1" x14ac:dyDescent="0.4">
      <c r="B1306"/>
      <c r="C1306"/>
      <c r="F1306"/>
      <c r="G1306" s="10"/>
      <c r="H1306"/>
    </row>
    <row r="1307" spans="2:8" ht="14.25" customHeight="1" x14ac:dyDescent="0.4">
      <c r="B1307"/>
      <c r="C1307"/>
      <c r="F1307"/>
      <c r="G1307" s="10"/>
      <c r="H1307"/>
    </row>
    <row r="1308" spans="2:8" ht="14.25" customHeight="1" x14ac:dyDescent="0.4">
      <c r="B1308"/>
      <c r="C1308"/>
      <c r="F1308"/>
      <c r="G1308" s="10"/>
      <c r="H1308"/>
    </row>
    <row r="1309" spans="2:8" ht="14.25" customHeight="1" x14ac:dyDescent="0.4">
      <c r="B1309"/>
      <c r="C1309"/>
      <c r="F1309"/>
      <c r="G1309" s="10"/>
      <c r="H1309"/>
    </row>
    <row r="1310" spans="2:8" ht="14.25" customHeight="1" x14ac:dyDescent="0.4">
      <c r="B1310"/>
      <c r="C1310"/>
      <c r="F1310"/>
      <c r="G1310" s="10"/>
      <c r="H1310"/>
    </row>
    <row r="1311" spans="2:8" ht="14.25" customHeight="1" x14ac:dyDescent="0.4">
      <c r="B1311"/>
      <c r="C1311"/>
      <c r="F1311"/>
      <c r="G1311" s="10"/>
      <c r="H1311"/>
    </row>
    <row r="1312" spans="2:8" ht="14.25" customHeight="1" x14ac:dyDescent="0.4">
      <c r="B1312"/>
      <c r="C1312"/>
      <c r="F1312"/>
      <c r="G1312" s="10"/>
      <c r="H1312"/>
    </row>
    <row r="1313" spans="2:8" ht="14.25" customHeight="1" x14ac:dyDescent="0.4">
      <c r="B1313"/>
      <c r="C1313"/>
      <c r="F1313"/>
      <c r="G1313" s="10"/>
      <c r="H1313"/>
    </row>
    <row r="1314" spans="2:8" ht="14.25" customHeight="1" x14ac:dyDescent="0.4">
      <c r="B1314"/>
      <c r="C1314"/>
      <c r="F1314"/>
      <c r="G1314" s="10"/>
      <c r="H1314"/>
    </row>
    <row r="1315" spans="2:8" ht="14.25" customHeight="1" x14ac:dyDescent="0.4">
      <c r="B1315"/>
      <c r="C1315"/>
      <c r="F1315"/>
      <c r="G1315" s="10"/>
      <c r="H1315"/>
    </row>
    <row r="1316" spans="2:8" ht="14.25" customHeight="1" x14ac:dyDescent="0.4">
      <c r="B1316"/>
      <c r="C1316"/>
      <c r="F1316"/>
      <c r="G1316" s="10"/>
      <c r="H1316"/>
    </row>
    <row r="1317" spans="2:8" ht="14.25" customHeight="1" x14ac:dyDescent="0.4">
      <c r="B1317"/>
      <c r="C1317"/>
      <c r="F1317"/>
      <c r="G1317" s="10"/>
      <c r="H1317"/>
    </row>
    <row r="1318" spans="2:8" ht="14.25" customHeight="1" x14ac:dyDescent="0.4">
      <c r="B1318"/>
      <c r="C1318"/>
      <c r="F1318"/>
      <c r="G1318" s="10"/>
      <c r="H1318"/>
    </row>
    <row r="1319" spans="2:8" ht="14.25" customHeight="1" x14ac:dyDescent="0.4">
      <c r="B1319"/>
      <c r="C1319"/>
      <c r="F1319"/>
      <c r="G1319" s="10"/>
      <c r="H1319"/>
    </row>
    <row r="1320" spans="2:8" ht="14.25" customHeight="1" x14ac:dyDescent="0.4">
      <c r="B1320"/>
      <c r="C1320"/>
      <c r="F1320"/>
      <c r="G1320" s="10"/>
      <c r="H1320"/>
    </row>
    <row r="1321" spans="2:8" ht="14.25" customHeight="1" x14ac:dyDescent="0.4">
      <c r="B1321"/>
      <c r="C1321"/>
      <c r="F1321"/>
      <c r="G1321" s="10"/>
      <c r="H1321"/>
    </row>
    <row r="1322" spans="2:8" ht="14.25" customHeight="1" x14ac:dyDescent="0.4">
      <c r="B1322"/>
      <c r="C1322"/>
      <c r="F1322"/>
      <c r="G1322" s="10"/>
      <c r="H1322"/>
    </row>
    <row r="1323" spans="2:8" ht="14.25" customHeight="1" x14ac:dyDescent="0.4">
      <c r="B1323"/>
      <c r="C1323"/>
      <c r="F1323"/>
      <c r="G1323" s="10"/>
      <c r="H1323"/>
    </row>
    <row r="1324" spans="2:8" ht="14.25" customHeight="1" x14ac:dyDescent="0.4">
      <c r="B1324"/>
      <c r="C1324"/>
      <c r="F1324"/>
      <c r="G1324" s="10"/>
      <c r="H1324"/>
    </row>
    <row r="1325" spans="2:8" ht="14.25" customHeight="1" x14ac:dyDescent="0.4">
      <c r="B1325"/>
      <c r="C1325"/>
      <c r="F1325"/>
      <c r="G1325" s="10"/>
      <c r="H1325"/>
    </row>
    <row r="1326" spans="2:8" ht="14.25" customHeight="1" x14ac:dyDescent="0.4">
      <c r="B1326"/>
      <c r="C1326"/>
      <c r="F1326"/>
      <c r="G1326" s="10"/>
      <c r="H1326"/>
    </row>
    <row r="1327" spans="2:8" ht="14.25" customHeight="1" x14ac:dyDescent="0.4">
      <c r="B1327"/>
      <c r="C1327"/>
      <c r="F1327"/>
      <c r="G1327" s="10"/>
      <c r="H1327"/>
    </row>
    <row r="1328" spans="2:8" ht="14.25" customHeight="1" x14ac:dyDescent="0.4">
      <c r="B1328"/>
      <c r="C1328"/>
      <c r="F1328"/>
      <c r="G1328" s="10"/>
      <c r="H1328"/>
    </row>
    <row r="1329" spans="2:8" ht="14.25" customHeight="1" x14ac:dyDescent="0.4">
      <c r="B1329"/>
      <c r="C1329"/>
      <c r="F1329"/>
      <c r="G1329" s="10"/>
      <c r="H1329"/>
    </row>
    <row r="1330" spans="2:8" ht="14.25" customHeight="1" x14ac:dyDescent="0.4">
      <c r="B1330"/>
      <c r="C1330"/>
      <c r="F1330"/>
      <c r="G1330" s="10"/>
      <c r="H1330"/>
    </row>
    <row r="1331" spans="2:8" ht="14.25" customHeight="1" x14ac:dyDescent="0.4">
      <c r="B1331"/>
      <c r="C1331"/>
      <c r="F1331"/>
      <c r="G1331" s="10"/>
      <c r="H1331"/>
    </row>
    <row r="1332" spans="2:8" ht="14.25" customHeight="1" x14ac:dyDescent="0.4">
      <c r="B1332"/>
      <c r="C1332"/>
      <c r="F1332"/>
      <c r="G1332" s="10"/>
      <c r="H1332"/>
    </row>
    <row r="1333" spans="2:8" ht="14.25" customHeight="1" x14ac:dyDescent="0.4">
      <c r="B1333"/>
      <c r="C1333"/>
      <c r="F1333"/>
      <c r="G1333" s="10"/>
      <c r="H1333"/>
    </row>
    <row r="1334" spans="2:8" ht="14.25" customHeight="1" x14ac:dyDescent="0.4">
      <c r="B1334"/>
      <c r="C1334"/>
      <c r="F1334"/>
      <c r="G1334" s="10"/>
      <c r="H1334"/>
    </row>
    <row r="1335" spans="2:8" ht="14.25" customHeight="1" x14ac:dyDescent="0.4">
      <c r="B1335"/>
      <c r="C1335"/>
      <c r="F1335"/>
      <c r="G1335" s="10"/>
      <c r="H1335"/>
    </row>
    <row r="1336" spans="2:8" ht="14.25" customHeight="1" x14ac:dyDescent="0.4">
      <c r="B1336"/>
      <c r="C1336"/>
      <c r="F1336"/>
      <c r="G1336" s="10"/>
      <c r="H1336"/>
    </row>
    <row r="1337" spans="2:8" ht="14.25" customHeight="1" x14ac:dyDescent="0.4">
      <c r="B1337"/>
      <c r="C1337"/>
      <c r="F1337"/>
      <c r="G1337" s="10"/>
      <c r="H1337"/>
    </row>
    <row r="1338" spans="2:8" ht="14.25" customHeight="1" x14ac:dyDescent="0.4">
      <c r="B1338"/>
      <c r="C1338"/>
      <c r="F1338"/>
      <c r="G1338" s="10"/>
      <c r="H1338"/>
    </row>
    <row r="1339" spans="2:8" ht="14.25" customHeight="1" x14ac:dyDescent="0.4">
      <c r="B1339"/>
      <c r="C1339"/>
      <c r="F1339"/>
      <c r="G1339" s="10"/>
      <c r="H1339"/>
    </row>
    <row r="1340" spans="2:8" ht="14.25" customHeight="1" x14ac:dyDescent="0.4">
      <c r="B1340"/>
      <c r="C1340"/>
      <c r="F1340"/>
      <c r="G1340" s="10"/>
      <c r="H1340"/>
    </row>
    <row r="1341" spans="2:8" ht="14.25" customHeight="1" x14ac:dyDescent="0.4">
      <c r="B1341"/>
      <c r="C1341"/>
      <c r="F1341"/>
      <c r="G1341" s="10"/>
      <c r="H1341"/>
    </row>
    <row r="1342" spans="2:8" ht="14.25" customHeight="1" x14ac:dyDescent="0.4">
      <c r="B1342"/>
      <c r="C1342"/>
      <c r="F1342"/>
      <c r="G1342" s="10"/>
      <c r="H1342"/>
    </row>
    <row r="1343" spans="2:8" ht="14.25" customHeight="1" x14ac:dyDescent="0.4">
      <c r="B1343"/>
      <c r="C1343"/>
      <c r="F1343"/>
      <c r="G1343" s="10"/>
      <c r="H1343"/>
    </row>
    <row r="1344" spans="2:8" ht="14.25" customHeight="1" x14ac:dyDescent="0.4">
      <c r="B1344"/>
      <c r="C1344"/>
      <c r="F1344"/>
      <c r="G1344" s="10"/>
      <c r="H1344"/>
    </row>
    <row r="1345" spans="2:8" ht="14.25" customHeight="1" x14ac:dyDescent="0.4">
      <c r="B1345"/>
      <c r="C1345"/>
      <c r="F1345"/>
      <c r="G1345" s="10"/>
      <c r="H1345"/>
    </row>
    <row r="1346" spans="2:8" ht="14.25" customHeight="1" x14ac:dyDescent="0.4">
      <c r="B1346"/>
      <c r="C1346"/>
      <c r="F1346"/>
      <c r="G1346" s="10"/>
      <c r="H1346"/>
    </row>
    <row r="1347" spans="2:8" ht="14.25" customHeight="1" x14ac:dyDescent="0.4">
      <c r="B1347"/>
      <c r="C1347"/>
      <c r="F1347"/>
      <c r="G1347" s="10"/>
      <c r="H1347"/>
    </row>
    <row r="1348" spans="2:8" ht="14.25" customHeight="1" x14ac:dyDescent="0.4">
      <c r="B1348"/>
      <c r="C1348"/>
      <c r="F1348"/>
      <c r="G1348" s="10"/>
      <c r="H1348"/>
    </row>
    <row r="1349" spans="2:8" ht="14.25" customHeight="1" x14ac:dyDescent="0.4">
      <c r="B1349"/>
      <c r="C1349"/>
      <c r="F1349"/>
      <c r="G1349" s="10"/>
      <c r="H1349"/>
    </row>
    <row r="1350" spans="2:8" ht="14.25" customHeight="1" x14ac:dyDescent="0.4">
      <c r="B1350"/>
      <c r="C1350"/>
      <c r="F1350"/>
      <c r="G1350" s="10"/>
      <c r="H1350"/>
    </row>
    <row r="1351" spans="2:8" ht="14.25" customHeight="1" x14ac:dyDescent="0.4">
      <c r="B1351"/>
      <c r="C1351"/>
      <c r="F1351"/>
      <c r="G1351" s="10"/>
      <c r="H1351"/>
    </row>
    <row r="1352" spans="2:8" ht="14.25" customHeight="1" x14ac:dyDescent="0.4">
      <c r="B1352"/>
      <c r="C1352"/>
      <c r="F1352"/>
      <c r="G1352" s="10"/>
      <c r="H1352"/>
    </row>
    <row r="1353" spans="2:8" ht="14.25" customHeight="1" x14ac:dyDescent="0.4">
      <c r="B1353"/>
      <c r="C1353"/>
      <c r="F1353"/>
      <c r="G1353" s="10"/>
      <c r="H1353"/>
    </row>
    <row r="1354" spans="2:8" ht="14.25" customHeight="1" x14ac:dyDescent="0.4">
      <c r="B1354"/>
      <c r="C1354"/>
      <c r="F1354"/>
      <c r="G1354" s="10"/>
      <c r="H1354"/>
    </row>
    <row r="1355" spans="2:8" ht="14.25" customHeight="1" x14ac:dyDescent="0.4">
      <c r="B1355"/>
      <c r="C1355"/>
      <c r="F1355"/>
      <c r="G1355" s="10"/>
      <c r="H1355"/>
    </row>
    <row r="1356" spans="2:8" ht="14.25" customHeight="1" x14ac:dyDescent="0.4">
      <c r="B1356"/>
      <c r="C1356"/>
      <c r="F1356"/>
      <c r="G1356" s="10"/>
      <c r="H1356"/>
    </row>
    <row r="1357" spans="2:8" ht="14.25" customHeight="1" x14ac:dyDescent="0.4">
      <c r="B1357"/>
      <c r="C1357"/>
      <c r="F1357"/>
      <c r="G1357" s="10"/>
      <c r="H1357"/>
    </row>
    <row r="1358" spans="2:8" ht="14.25" customHeight="1" x14ac:dyDescent="0.4">
      <c r="B1358"/>
      <c r="C1358"/>
      <c r="F1358"/>
      <c r="G1358" s="10"/>
      <c r="H1358"/>
    </row>
    <row r="1359" spans="2:8" ht="14.25" customHeight="1" x14ac:dyDescent="0.4">
      <c r="B1359"/>
      <c r="C1359"/>
      <c r="F1359"/>
      <c r="G1359" s="10"/>
      <c r="H1359"/>
    </row>
    <row r="1360" spans="2:8" ht="14.25" customHeight="1" x14ac:dyDescent="0.4">
      <c r="B1360"/>
      <c r="C1360"/>
      <c r="F1360"/>
      <c r="G1360" s="10"/>
      <c r="H1360"/>
    </row>
    <row r="1361" spans="2:8" ht="14.25" customHeight="1" x14ac:dyDescent="0.4">
      <c r="B1361"/>
      <c r="C1361"/>
      <c r="F1361"/>
      <c r="G1361" s="10"/>
      <c r="H1361"/>
    </row>
    <row r="1362" spans="2:8" ht="14.25" customHeight="1" x14ac:dyDescent="0.4">
      <c r="B1362"/>
      <c r="C1362"/>
      <c r="F1362"/>
      <c r="G1362" s="10"/>
      <c r="H1362"/>
    </row>
    <row r="1363" spans="2:8" ht="14.25" customHeight="1" x14ac:dyDescent="0.4">
      <c r="B1363"/>
      <c r="C1363"/>
      <c r="F1363"/>
      <c r="G1363" s="10"/>
      <c r="H1363"/>
    </row>
    <row r="1364" spans="2:8" ht="14.25" customHeight="1" x14ac:dyDescent="0.4">
      <c r="B1364"/>
      <c r="C1364"/>
      <c r="F1364"/>
      <c r="G1364" s="10"/>
      <c r="H1364"/>
    </row>
    <row r="1365" spans="2:8" ht="14.25" customHeight="1" x14ac:dyDescent="0.4">
      <c r="B1365"/>
      <c r="C1365"/>
      <c r="F1365"/>
      <c r="G1365" s="10"/>
      <c r="H1365"/>
    </row>
    <row r="1366" spans="2:8" ht="14.25" customHeight="1" x14ac:dyDescent="0.4">
      <c r="B1366"/>
      <c r="C1366"/>
      <c r="F1366"/>
      <c r="G1366" s="10"/>
      <c r="H1366"/>
    </row>
    <row r="1367" spans="2:8" ht="14.25" customHeight="1" x14ac:dyDescent="0.4">
      <c r="B1367"/>
      <c r="C1367"/>
      <c r="F1367"/>
      <c r="G1367" s="10"/>
      <c r="H1367"/>
    </row>
    <row r="1368" spans="2:8" ht="14.25" customHeight="1" x14ac:dyDescent="0.4">
      <c r="B1368"/>
      <c r="C1368"/>
      <c r="F1368"/>
      <c r="G1368" s="10"/>
      <c r="H1368"/>
    </row>
    <row r="1369" spans="2:8" ht="14.25" customHeight="1" x14ac:dyDescent="0.4">
      <c r="B1369"/>
      <c r="C1369"/>
      <c r="F1369"/>
      <c r="G1369" s="10"/>
      <c r="H1369"/>
    </row>
    <row r="1370" spans="2:8" ht="14.25" customHeight="1" x14ac:dyDescent="0.4">
      <c r="B1370"/>
      <c r="C1370"/>
      <c r="F1370"/>
      <c r="G1370" s="10"/>
      <c r="H1370"/>
    </row>
    <row r="1371" spans="2:8" ht="14.25" customHeight="1" x14ac:dyDescent="0.4">
      <c r="B1371"/>
      <c r="C1371"/>
      <c r="F1371"/>
      <c r="G1371" s="10"/>
      <c r="H1371"/>
    </row>
    <row r="1372" spans="2:8" ht="14.25" customHeight="1" x14ac:dyDescent="0.4">
      <c r="B1372"/>
      <c r="C1372"/>
      <c r="F1372"/>
      <c r="G1372" s="10"/>
      <c r="H1372"/>
    </row>
    <row r="1373" spans="2:8" ht="14.25" customHeight="1" x14ac:dyDescent="0.4">
      <c r="B1373"/>
      <c r="C1373"/>
      <c r="F1373"/>
      <c r="G1373" s="10"/>
      <c r="H1373"/>
    </row>
    <row r="1374" spans="2:8" ht="14.25" customHeight="1" x14ac:dyDescent="0.4">
      <c r="B1374"/>
      <c r="C1374"/>
      <c r="F1374"/>
      <c r="G1374" s="10"/>
      <c r="H1374"/>
    </row>
    <row r="1375" spans="2:8" ht="14.25" customHeight="1" x14ac:dyDescent="0.4">
      <c r="B1375"/>
      <c r="C1375"/>
      <c r="F1375"/>
      <c r="G1375" s="10"/>
      <c r="H1375"/>
    </row>
    <row r="1376" spans="2:8" ht="14.25" customHeight="1" x14ac:dyDescent="0.4">
      <c r="B1376"/>
      <c r="C1376"/>
      <c r="F1376"/>
      <c r="G1376" s="10"/>
      <c r="H1376"/>
    </row>
    <row r="1377" spans="2:8" ht="14.25" customHeight="1" x14ac:dyDescent="0.4">
      <c r="B1377"/>
      <c r="C1377"/>
      <c r="F1377"/>
      <c r="G1377" s="10"/>
      <c r="H1377"/>
    </row>
    <row r="1378" spans="2:8" ht="14.25" customHeight="1" x14ac:dyDescent="0.4">
      <c r="B1378"/>
      <c r="C1378"/>
      <c r="F1378"/>
      <c r="G1378" s="10"/>
      <c r="H1378"/>
    </row>
    <row r="1379" spans="2:8" ht="14.25" customHeight="1" x14ac:dyDescent="0.4">
      <c r="B1379"/>
      <c r="C1379"/>
      <c r="F1379"/>
      <c r="G1379" s="10"/>
      <c r="H1379"/>
    </row>
    <row r="1380" spans="2:8" ht="14.25" customHeight="1" x14ac:dyDescent="0.4">
      <c r="B1380"/>
      <c r="C1380"/>
      <c r="F1380"/>
      <c r="G1380" s="10"/>
      <c r="H1380"/>
    </row>
    <row r="1381" spans="2:8" ht="14.25" customHeight="1" x14ac:dyDescent="0.4">
      <c r="B1381"/>
      <c r="C1381"/>
      <c r="F1381"/>
      <c r="G1381" s="10"/>
      <c r="H1381"/>
    </row>
    <row r="1382" spans="2:8" ht="14.25" customHeight="1" x14ac:dyDescent="0.4">
      <c r="B1382"/>
      <c r="C1382"/>
      <c r="F1382"/>
      <c r="G1382" s="10"/>
      <c r="H1382"/>
    </row>
    <row r="1383" spans="2:8" ht="14.25" customHeight="1" x14ac:dyDescent="0.4">
      <c r="B1383"/>
      <c r="C1383"/>
      <c r="F1383"/>
      <c r="G1383" s="10"/>
      <c r="H1383"/>
    </row>
    <row r="1384" spans="2:8" ht="14.25" customHeight="1" x14ac:dyDescent="0.4">
      <c r="B1384"/>
      <c r="C1384"/>
      <c r="F1384"/>
      <c r="G1384" s="10"/>
      <c r="H1384"/>
    </row>
    <row r="1385" spans="2:8" ht="14.25" customHeight="1" x14ac:dyDescent="0.4">
      <c r="B1385"/>
      <c r="C1385"/>
      <c r="F1385"/>
      <c r="G1385" s="10"/>
      <c r="H1385"/>
    </row>
    <row r="1386" spans="2:8" ht="14.25" customHeight="1" x14ac:dyDescent="0.4">
      <c r="B1386"/>
      <c r="C1386"/>
      <c r="F1386"/>
      <c r="G1386" s="10"/>
      <c r="H1386"/>
    </row>
    <row r="1387" spans="2:8" ht="14.25" customHeight="1" x14ac:dyDescent="0.4">
      <c r="B1387"/>
      <c r="C1387"/>
      <c r="F1387"/>
      <c r="G1387" s="10"/>
      <c r="H1387"/>
    </row>
    <row r="1388" spans="2:8" ht="14.25" customHeight="1" x14ac:dyDescent="0.4">
      <c r="B1388"/>
      <c r="C1388"/>
      <c r="F1388"/>
      <c r="G1388" s="10"/>
      <c r="H1388"/>
    </row>
    <row r="1389" spans="2:8" ht="14.25" customHeight="1" x14ac:dyDescent="0.4">
      <c r="B1389"/>
      <c r="C1389"/>
      <c r="F1389"/>
      <c r="G1389" s="10"/>
      <c r="H1389"/>
    </row>
    <row r="1390" spans="2:8" ht="14.25" customHeight="1" x14ac:dyDescent="0.4">
      <c r="B1390"/>
      <c r="C1390"/>
      <c r="F1390"/>
      <c r="G1390" s="10"/>
      <c r="H1390"/>
    </row>
    <row r="1391" spans="2:8" ht="14.25" customHeight="1" x14ac:dyDescent="0.4">
      <c r="B1391"/>
      <c r="C1391"/>
      <c r="F1391"/>
      <c r="G1391" s="10"/>
      <c r="H1391"/>
    </row>
    <row r="1392" spans="2:8" ht="14.25" customHeight="1" x14ac:dyDescent="0.4">
      <c r="B1392"/>
      <c r="C1392"/>
      <c r="F1392"/>
      <c r="G1392" s="10"/>
      <c r="H1392"/>
    </row>
    <row r="1393" spans="2:8" ht="14.25" customHeight="1" x14ac:dyDescent="0.4">
      <c r="B1393"/>
      <c r="C1393"/>
      <c r="F1393"/>
      <c r="G1393" s="10"/>
      <c r="H1393"/>
    </row>
    <row r="1394" spans="2:8" ht="14.25" customHeight="1" x14ac:dyDescent="0.4">
      <c r="B1394"/>
      <c r="C1394"/>
      <c r="F1394"/>
      <c r="G1394" s="10"/>
      <c r="H1394"/>
    </row>
    <row r="1395" spans="2:8" ht="14.25" customHeight="1" x14ac:dyDescent="0.4">
      <c r="B1395"/>
      <c r="C1395"/>
      <c r="F1395"/>
      <c r="G1395" s="10"/>
      <c r="H1395"/>
    </row>
    <row r="1396" spans="2:8" ht="14.25" customHeight="1" x14ac:dyDescent="0.4">
      <c r="B1396"/>
      <c r="C1396"/>
      <c r="F1396"/>
      <c r="G1396" s="10"/>
      <c r="H1396"/>
    </row>
    <row r="1397" spans="2:8" ht="14.25" customHeight="1" x14ac:dyDescent="0.4">
      <c r="B1397"/>
      <c r="C1397"/>
      <c r="F1397"/>
      <c r="G1397" s="10"/>
      <c r="H1397"/>
    </row>
    <row r="1398" spans="2:8" ht="14.25" customHeight="1" x14ac:dyDescent="0.4">
      <c r="B1398"/>
      <c r="C1398"/>
      <c r="F1398"/>
      <c r="G1398" s="10"/>
      <c r="H1398"/>
    </row>
    <row r="1399" spans="2:8" ht="14.25" customHeight="1" x14ac:dyDescent="0.4">
      <c r="B1399"/>
      <c r="C1399"/>
      <c r="F1399"/>
      <c r="G1399" s="10"/>
      <c r="H1399"/>
    </row>
    <row r="1400" spans="2:8" ht="14.25" customHeight="1" x14ac:dyDescent="0.4">
      <c r="B1400"/>
      <c r="C1400"/>
      <c r="F1400"/>
      <c r="G1400" s="10"/>
      <c r="H1400"/>
    </row>
    <row r="1401" spans="2:8" ht="14.25" customHeight="1" x14ac:dyDescent="0.4">
      <c r="B1401"/>
      <c r="C1401"/>
      <c r="F1401"/>
      <c r="G1401" s="10"/>
      <c r="H1401"/>
    </row>
    <row r="1402" spans="2:8" ht="14.25" customHeight="1" x14ac:dyDescent="0.4">
      <c r="B1402"/>
      <c r="C1402"/>
      <c r="F1402"/>
      <c r="G1402" s="10"/>
      <c r="H1402"/>
    </row>
    <row r="1403" spans="2:8" ht="14.25" customHeight="1" x14ac:dyDescent="0.4">
      <c r="B1403"/>
      <c r="C1403"/>
      <c r="F1403"/>
      <c r="G1403" s="10"/>
      <c r="H1403"/>
    </row>
    <row r="1404" spans="2:8" ht="14.25" customHeight="1" x14ac:dyDescent="0.4">
      <c r="B1404"/>
      <c r="C1404"/>
      <c r="F1404"/>
      <c r="G1404" s="10"/>
      <c r="H1404"/>
    </row>
    <row r="1405" spans="2:8" ht="14.25" customHeight="1" x14ac:dyDescent="0.4">
      <c r="B1405"/>
      <c r="C1405"/>
      <c r="F1405"/>
      <c r="G1405" s="10"/>
      <c r="H1405"/>
    </row>
    <row r="1406" spans="2:8" ht="14.25" customHeight="1" x14ac:dyDescent="0.4">
      <c r="B1406"/>
      <c r="C1406"/>
      <c r="F1406"/>
      <c r="G1406" s="10"/>
      <c r="H1406"/>
    </row>
    <row r="1407" spans="2:8" ht="14.25" customHeight="1" x14ac:dyDescent="0.4">
      <c r="B1407"/>
      <c r="C1407"/>
      <c r="F1407"/>
      <c r="G1407" s="10"/>
      <c r="H1407"/>
    </row>
    <row r="1408" spans="2:8" ht="14.25" customHeight="1" x14ac:dyDescent="0.4">
      <c r="B1408"/>
      <c r="C1408"/>
      <c r="F1408"/>
      <c r="G1408" s="10"/>
      <c r="H1408"/>
    </row>
    <row r="1409" spans="2:8" ht="14.25" customHeight="1" x14ac:dyDescent="0.4">
      <c r="B1409"/>
      <c r="C1409"/>
      <c r="F1409"/>
      <c r="G1409" s="10"/>
      <c r="H1409"/>
    </row>
    <row r="1410" spans="2:8" ht="14.25" customHeight="1" x14ac:dyDescent="0.4">
      <c r="B1410"/>
      <c r="C1410"/>
      <c r="F1410"/>
      <c r="G1410" s="10"/>
      <c r="H1410"/>
    </row>
    <row r="1411" spans="2:8" ht="14.25" customHeight="1" x14ac:dyDescent="0.4">
      <c r="B1411"/>
      <c r="C1411"/>
      <c r="F1411"/>
      <c r="G1411" s="10"/>
      <c r="H1411"/>
    </row>
    <row r="1412" spans="2:8" ht="14.25" customHeight="1" x14ac:dyDescent="0.4">
      <c r="B1412"/>
      <c r="C1412"/>
      <c r="F1412"/>
      <c r="G1412" s="10"/>
      <c r="H1412"/>
    </row>
    <row r="1413" spans="2:8" ht="14.25" customHeight="1" x14ac:dyDescent="0.4">
      <c r="B1413"/>
      <c r="C1413"/>
      <c r="F1413"/>
      <c r="G1413" s="10"/>
      <c r="H1413"/>
    </row>
    <row r="1414" spans="2:8" ht="14.25" customHeight="1" x14ac:dyDescent="0.4">
      <c r="B1414"/>
      <c r="C1414"/>
      <c r="F1414"/>
      <c r="G1414" s="10"/>
      <c r="H1414"/>
    </row>
    <row r="1415" spans="2:8" ht="14.25" customHeight="1" x14ac:dyDescent="0.4">
      <c r="B1415"/>
      <c r="C1415"/>
      <c r="F1415"/>
      <c r="G1415" s="10"/>
      <c r="H1415"/>
    </row>
    <row r="1416" spans="2:8" ht="14.25" customHeight="1" x14ac:dyDescent="0.4">
      <c r="B1416"/>
      <c r="C1416"/>
      <c r="F1416"/>
      <c r="G1416" s="10"/>
      <c r="H1416"/>
    </row>
    <row r="1417" spans="2:8" ht="14.25" customHeight="1" x14ac:dyDescent="0.4">
      <c r="B1417"/>
      <c r="C1417"/>
      <c r="F1417"/>
      <c r="G1417" s="10"/>
      <c r="H1417"/>
    </row>
    <row r="1418" spans="2:8" ht="14.25" customHeight="1" x14ac:dyDescent="0.4">
      <c r="B1418"/>
      <c r="C1418"/>
      <c r="F1418"/>
      <c r="G1418" s="10"/>
      <c r="H1418"/>
    </row>
    <row r="1419" spans="2:8" ht="14.25" customHeight="1" x14ac:dyDescent="0.4">
      <c r="B1419"/>
      <c r="C1419"/>
      <c r="F1419"/>
      <c r="G1419" s="10"/>
      <c r="H1419"/>
    </row>
    <row r="1420" spans="2:8" ht="14.25" customHeight="1" x14ac:dyDescent="0.4">
      <c r="B1420"/>
      <c r="C1420"/>
      <c r="F1420"/>
      <c r="G1420" s="10"/>
      <c r="H1420"/>
    </row>
    <row r="1421" spans="2:8" ht="14.25" customHeight="1" x14ac:dyDescent="0.4">
      <c r="B1421"/>
      <c r="C1421"/>
      <c r="F1421"/>
      <c r="G1421" s="10"/>
      <c r="H1421"/>
    </row>
    <row r="1422" spans="2:8" ht="14.25" customHeight="1" x14ac:dyDescent="0.4">
      <c r="B1422"/>
      <c r="C1422"/>
      <c r="F1422"/>
      <c r="G1422" s="10"/>
      <c r="H1422"/>
    </row>
    <row r="1423" spans="2:8" ht="14.25" customHeight="1" x14ac:dyDescent="0.4">
      <c r="B1423"/>
      <c r="C1423"/>
      <c r="F1423"/>
      <c r="G1423" s="10"/>
      <c r="H1423"/>
    </row>
    <row r="1424" spans="2:8" ht="14.25" customHeight="1" x14ac:dyDescent="0.4">
      <c r="B1424"/>
      <c r="C1424"/>
      <c r="F1424"/>
      <c r="G1424" s="10"/>
      <c r="H1424"/>
    </row>
    <row r="1425" spans="2:8" ht="14.25" customHeight="1" x14ac:dyDescent="0.4">
      <c r="B1425"/>
      <c r="C1425"/>
      <c r="F1425"/>
      <c r="G1425" s="10"/>
      <c r="H1425"/>
    </row>
    <row r="1426" spans="2:8" ht="14.25" customHeight="1" x14ac:dyDescent="0.4">
      <c r="B1426"/>
      <c r="C1426"/>
      <c r="F1426"/>
      <c r="G1426" s="10"/>
      <c r="H1426"/>
    </row>
    <row r="1427" spans="2:8" ht="14.25" customHeight="1" x14ac:dyDescent="0.4">
      <c r="B1427"/>
      <c r="C1427"/>
      <c r="F1427"/>
      <c r="G1427" s="10"/>
      <c r="H1427"/>
    </row>
    <row r="1428" spans="2:8" ht="14.25" customHeight="1" x14ac:dyDescent="0.4">
      <c r="B1428"/>
      <c r="C1428"/>
      <c r="F1428"/>
      <c r="G1428" s="10"/>
      <c r="H1428"/>
    </row>
    <row r="1429" spans="2:8" ht="14.25" customHeight="1" x14ac:dyDescent="0.4">
      <c r="B1429"/>
      <c r="C1429"/>
      <c r="F1429"/>
      <c r="G1429" s="10"/>
      <c r="H1429"/>
    </row>
    <row r="1430" spans="2:8" ht="14.25" customHeight="1" x14ac:dyDescent="0.4">
      <c r="B1430"/>
      <c r="C1430"/>
      <c r="F1430"/>
      <c r="G1430" s="10"/>
      <c r="H1430"/>
    </row>
    <row r="1431" spans="2:8" ht="14.25" customHeight="1" x14ac:dyDescent="0.4">
      <c r="B1431"/>
      <c r="C1431"/>
      <c r="F1431"/>
      <c r="G1431" s="10"/>
      <c r="H1431"/>
    </row>
    <row r="1432" spans="2:8" ht="14.25" customHeight="1" x14ac:dyDescent="0.4">
      <c r="B1432"/>
      <c r="C1432"/>
      <c r="F1432"/>
      <c r="G1432" s="10"/>
      <c r="H1432"/>
    </row>
    <row r="1433" spans="2:8" ht="14.25" customHeight="1" x14ac:dyDescent="0.4">
      <c r="B1433"/>
      <c r="C1433"/>
      <c r="F1433"/>
      <c r="G1433" s="10"/>
      <c r="H1433"/>
    </row>
    <row r="1434" spans="2:8" ht="14.25" customHeight="1" x14ac:dyDescent="0.4">
      <c r="B1434"/>
      <c r="C1434"/>
      <c r="F1434"/>
      <c r="G1434" s="10"/>
      <c r="H1434"/>
    </row>
    <row r="1435" spans="2:8" ht="14.25" customHeight="1" x14ac:dyDescent="0.4">
      <c r="B1435"/>
      <c r="C1435"/>
      <c r="F1435"/>
      <c r="G1435" s="10"/>
      <c r="H1435"/>
    </row>
    <row r="1436" spans="2:8" ht="14.25" customHeight="1" x14ac:dyDescent="0.4">
      <c r="B1436"/>
      <c r="C1436"/>
      <c r="F1436"/>
      <c r="G1436" s="10"/>
      <c r="H1436"/>
    </row>
    <row r="1437" spans="2:8" ht="14.25" customHeight="1" x14ac:dyDescent="0.4">
      <c r="B1437"/>
      <c r="C1437"/>
      <c r="F1437"/>
      <c r="G1437" s="10"/>
      <c r="H1437"/>
    </row>
    <row r="1438" spans="2:8" ht="14.25" customHeight="1" x14ac:dyDescent="0.4">
      <c r="B1438"/>
      <c r="C1438"/>
      <c r="F1438"/>
      <c r="G1438" s="10"/>
      <c r="H1438"/>
    </row>
    <row r="1439" spans="2:8" ht="14.25" customHeight="1" x14ac:dyDescent="0.4">
      <c r="B1439"/>
      <c r="C1439"/>
      <c r="F1439"/>
      <c r="G1439" s="10"/>
      <c r="H1439"/>
    </row>
    <row r="1440" spans="2:8" ht="14.25" customHeight="1" x14ac:dyDescent="0.4">
      <c r="B1440"/>
      <c r="C1440"/>
      <c r="F1440"/>
      <c r="G1440" s="10"/>
      <c r="H1440"/>
    </row>
    <row r="1441" spans="2:8" ht="14.25" customHeight="1" x14ac:dyDescent="0.4">
      <c r="B1441"/>
      <c r="C1441"/>
      <c r="F1441"/>
      <c r="G1441" s="10"/>
      <c r="H1441"/>
    </row>
    <row r="1442" spans="2:8" ht="14.25" customHeight="1" x14ac:dyDescent="0.4">
      <c r="B1442"/>
      <c r="C1442"/>
      <c r="F1442"/>
      <c r="G1442" s="10"/>
      <c r="H1442"/>
    </row>
    <row r="1443" spans="2:8" ht="14.25" customHeight="1" x14ac:dyDescent="0.4">
      <c r="B1443"/>
      <c r="C1443"/>
      <c r="F1443"/>
      <c r="G1443" s="10"/>
      <c r="H1443"/>
    </row>
    <row r="1444" spans="2:8" ht="14.25" customHeight="1" x14ac:dyDescent="0.4">
      <c r="B1444"/>
      <c r="C1444"/>
      <c r="F1444"/>
      <c r="G1444" s="10"/>
      <c r="H1444"/>
    </row>
    <row r="1445" spans="2:8" ht="14.25" customHeight="1" x14ac:dyDescent="0.4">
      <c r="B1445"/>
      <c r="C1445"/>
      <c r="F1445"/>
      <c r="G1445" s="10"/>
      <c r="H1445"/>
    </row>
    <row r="1446" spans="2:8" ht="14.25" customHeight="1" x14ac:dyDescent="0.4">
      <c r="B1446"/>
      <c r="C1446"/>
      <c r="F1446"/>
      <c r="G1446" s="10"/>
      <c r="H1446"/>
    </row>
    <row r="1447" spans="2:8" ht="14.25" customHeight="1" x14ac:dyDescent="0.4">
      <c r="B1447"/>
      <c r="C1447"/>
      <c r="F1447"/>
      <c r="G1447" s="10"/>
      <c r="H1447"/>
    </row>
    <row r="1448" spans="2:8" ht="14.25" customHeight="1" x14ac:dyDescent="0.4">
      <c r="B1448"/>
      <c r="C1448"/>
      <c r="F1448"/>
      <c r="G1448" s="10"/>
      <c r="H1448"/>
    </row>
    <row r="1449" spans="2:8" ht="14.25" customHeight="1" x14ac:dyDescent="0.4">
      <c r="B1449"/>
      <c r="C1449"/>
      <c r="F1449"/>
      <c r="G1449" s="10"/>
      <c r="H1449"/>
    </row>
    <row r="1450" spans="2:8" ht="14.25" customHeight="1" x14ac:dyDescent="0.4">
      <c r="B1450"/>
      <c r="C1450"/>
      <c r="F1450"/>
      <c r="G1450" s="10"/>
      <c r="H1450"/>
    </row>
    <row r="1451" spans="2:8" ht="14.25" customHeight="1" x14ac:dyDescent="0.4">
      <c r="B1451"/>
      <c r="C1451"/>
      <c r="F1451"/>
      <c r="G1451" s="10"/>
      <c r="H1451"/>
    </row>
    <row r="1452" spans="2:8" ht="14.25" customHeight="1" x14ac:dyDescent="0.4">
      <c r="B1452"/>
      <c r="C1452"/>
      <c r="F1452"/>
      <c r="G1452" s="10"/>
      <c r="H1452"/>
    </row>
    <row r="1453" spans="2:8" ht="14.25" customHeight="1" x14ac:dyDescent="0.4">
      <c r="B1453"/>
      <c r="C1453"/>
      <c r="F1453"/>
      <c r="G1453" s="10"/>
      <c r="H1453"/>
    </row>
    <row r="1454" spans="2:8" ht="14.25" customHeight="1" x14ac:dyDescent="0.4">
      <c r="B1454"/>
      <c r="C1454"/>
      <c r="F1454"/>
      <c r="G1454" s="10"/>
      <c r="H1454"/>
    </row>
    <row r="1455" spans="2:8" ht="14.25" customHeight="1" x14ac:dyDescent="0.4">
      <c r="B1455"/>
      <c r="C1455"/>
      <c r="F1455"/>
      <c r="G1455" s="10"/>
      <c r="H1455"/>
    </row>
    <row r="1456" spans="2:8" ht="14.25" customHeight="1" x14ac:dyDescent="0.4">
      <c r="B1456"/>
      <c r="C1456"/>
      <c r="F1456"/>
      <c r="G1456" s="10"/>
      <c r="H1456"/>
    </row>
    <row r="1457" spans="2:8" ht="14.25" customHeight="1" x14ac:dyDescent="0.4">
      <c r="B1457"/>
      <c r="C1457"/>
      <c r="F1457"/>
      <c r="G1457" s="10"/>
      <c r="H1457"/>
    </row>
    <row r="1458" spans="2:8" ht="14.25" customHeight="1" x14ac:dyDescent="0.4">
      <c r="B1458"/>
      <c r="C1458"/>
      <c r="F1458"/>
      <c r="G1458" s="10"/>
      <c r="H1458"/>
    </row>
    <row r="1459" spans="2:8" ht="14.25" customHeight="1" x14ac:dyDescent="0.4">
      <c r="B1459"/>
      <c r="C1459"/>
      <c r="F1459"/>
      <c r="G1459" s="10"/>
      <c r="H1459"/>
    </row>
    <row r="1460" spans="2:8" ht="14.25" customHeight="1" x14ac:dyDescent="0.4">
      <c r="B1460"/>
      <c r="C1460"/>
      <c r="F1460"/>
      <c r="G1460" s="10"/>
      <c r="H1460"/>
    </row>
    <row r="1461" spans="2:8" ht="14.25" customHeight="1" x14ac:dyDescent="0.4">
      <c r="B1461"/>
      <c r="C1461"/>
      <c r="F1461"/>
      <c r="G1461" s="10"/>
      <c r="H1461"/>
    </row>
    <row r="1462" spans="2:8" ht="14.25" customHeight="1" x14ac:dyDescent="0.4">
      <c r="B1462"/>
      <c r="C1462"/>
      <c r="F1462"/>
      <c r="G1462" s="10"/>
      <c r="H1462"/>
    </row>
    <row r="1463" spans="2:8" ht="14.25" customHeight="1" x14ac:dyDescent="0.4">
      <c r="B1463"/>
      <c r="C1463"/>
      <c r="F1463"/>
      <c r="G1463" s="10"/>
      <c r="H1463"/>
    </row>
    <row r="1464" spans="2:8" ht="14.25" customHeight="1" x14ac:dyDescent="0.4">
      <c r="B1464"/>
      <c r="C1464"/>
      <c r="F1464"/>
      <c r="G1464" s="10"/>
      <c r="H1464"/>
    </row>
    <row r="1465" spans="2:8" ht="14.25" customHeight="1" x14ac:dyDescent="0.4">
      <c r="B1465"/>
      <c r="C1465"/>
      <c r="F1465"/>
      <c r="G1465" s="10"/>
      <c r="H1465"/>
    </row>
    <row r="1466" spans="2:8" ht="14.25" customHeight="1" x14ac:dyDescent="0.4">
      <c r="B1466"/>
      <c r="C1466"/>
      <c r="F1466"/>
      <c r="G1466" s="10"/>
      <c r="H1466"/>
    </row>
    <row r="1467" spans="2:8" ht="14.25" customHeight="1" x14ac:dyDescent="0.4">
      <c r="B1467"/>
      <c r="C1467"/>
      <c r="F1467"/>
      <c r="G1467" s="10"/>
      <c r="H1467"/>
    </row>
    <row r="1468" spans="2:8" ht="14.25" customHeight="1" x14ac:dyDescent="0.4">
      <c r="B1468"/>
      <c r="C1468"/>
      <c r="F1468"/>
      <c r="G1468" s="10"/>
      <c r="H1468"/>
    </row>
    <row r="1469" spans="2:8" ht="14.25" customHeight="1" x14ac:dyDescent="0.4">
      <c r="B1469"/>
      <c r="C1469"/>
      <c r="F1469"/>
      <c r="G1469" s="10"/>
      <c r="H1469"/>
    </row>
    <row r="1470" spans="2:8" ht="14.25" customHeight="1" x14ac:dyDescent="0.4">
      <c r="B1470"/>
      <c r="C1470"/>
      <c r="F1470"/>
      <c r="G1470" s="10"/>
      <c r="H1470"/>
    </row>
    <row r="1471" spans="2:8" ht="14.25" customHeight="1" x14ac:dyDescent="0.4">
      <c r="B1471"/>
      <c r="C1471"/>
      <c r="F1471"/>
      <c r="G1471" s="10"/>
      <c r="H1471"/>
    </row>
    <row r="1472" spans="2:8" ht="14.25" customHeight="1" x14ac:dyDescent="0.4">
      <c r="B1472"/>
      <c r="C1472"/>
      <c r="F1472"/>
      <c r="G1472" s="10"/>
      <c r="H1472"/>
    </row>
    <row r="1473" spans="2:8" ht="14.25" customHeight="1" x14ac:dyDescent="0.4">
      <c r="B1473"/>
      <c r="C1473"/>
      <c r="F1473"/>
      <c r="G1473" s="10"/>
      <c r="H1473"/>
    </row>
    <row r="1474" spans="2:8" ht="14.25" customHeight="1" x14ac:dyDescent="0.4">
      <c r="B1474"/>
      <c r="C1474"/>
      <c r="F1474"/>
      <c r="G1474" s="10"/>
      <c r="H1474"/>
    </row>
    <row r="1475" spans="2:8" ht="14.25" customHeight="1" x14ac:dyDescent="0.4">
      <c r="B1475"/>
      <c r="C1475"/>
      <c r="F1475"/>
      <c r="G1475" s="10"/>
      <c r="H1475"/>
    </row>
    <row r="1476" spans="2:8" ht="14.25" customHeight="1" x14ac:dyDescent="0.4">
      <c r="B1476"/>
      <c r="C1476"/>
      <c r="F1476"/>
      <c r="G1476" s="10"/>
      <c r="H1476"/>
    </row>
    <row r="1477" spans="2:8" ht="14.25" customHeight="1" x14ac:dyDescent="0.4">
      <c r="B1477"/>
      <c r="C1477"/>
      <c r="F1477"/>
      <c r="G1477" s="10"/>
      <c r="H1477"/>
    </row>
    <row r="1478" spans="2:8" ht="14.25" customHeight="1" x14ac:dyDescent="0.4">
      <c r="B1478"/>
      <c r="C1478"/>
      <c r="F1478"/>
      <c r="G1478" s="10"/>
      <c r="H1478"/>
    </row>
  </sheetData>
  <mergeCells count="1">
    <mergeCell ref="A1:B1"/>
  </mergeCells>
  <phoneticPr fontId="3"/>
  <conditionalFormatting sqref="A3:A102">
    <cfRule type="expression" dxfId="0" priority="1">
      <formula>$B3&lt;&gt;""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C893-28BC-495F-BCF0-98559FA2672C}">
  <sheetPr>
    <tabColor rgb="FF0070C0"/>
  </sheetPr>
  <dimension ref="A1:M865"/>
  <sheetViews>
    <sheetView topLeftCell="A45" zoomScale="90" zoomScaleNormal="90" workbookViewId="0">
      <selection activeCell="I57" sqref="I57"/>
    </sheetView>
  </sheetViews>
  <sheetFormatPr defaultRowHeight="18.75" x14ac:dyDescent="0.4"/>
  <cols>
    <col min="1" max="1" width="3.25" style="11" customWidth="1"/>
    <col min="2" max="2" width="14.5" style="15" customWidth="1"/>
    <col min="3" max="3" width="45.625" customWidth="1"/>
    <col min="4" max="4" width="7.875" customWidth="1"/>
    <col min="5" max="5" width="11.375" customWidth="1"/>
    <col min="6" max="6" width="11.125" style="8" customWidth="1"/>
    <col min="7" max="7" width="5" style="11" customWidth="1"/>
    <col min="9" max="9" width="15.375" customWidth="1"/>
    <col min="10" max="10" width="39" customWidth="1"/>
    <col min="12" max="12" width="12.625" customWidth="1"/>
    <col min="13" max="13" width="9.5" customWidth="1"/>
  </cols>
  <sheetData>
    <row r="1" spans="1:13" x14ac:dyDescent="0.4">
      <c r="A1" s="49" t="s">
        <v>174</v>
      </c>
      <c r="B1" s="49"/>
    </row>
    <row r="2" spans="1:13" x14ac:dyDescent="0.4">
      <c r="A2" s="31" t="s">
        <v>356</v>
      </c>
    </row>
    <row r="3" spans="1:13" x14ac:dyDescent="0.4">
      <c r="A3" s="23" t="s">
        <v>1</v>
      </c>
      <c r="B3" s="24" t="s">
        <v>2</v>
      </c>
      <c r="C3" s="24" t="s">
        <v>3</v>
      </c>
      <c r="D3" s="24" t="s">
        <v>4</v>
      </c>
      <c r="E3" s="24" t="s">
        <v>5</v>
      </c>
      <c r="F3" s="24" t="s">
        <v>7</v>
      </c>
      <c r="G3" s="24" t="s">
        <v>8</v>
      </c>
    </row>
    <row r="4" spans="1:13" x14ac:dyDescent="0.4">
      <c r="A4" s="32">
        <v>1</v>
      </c>
      <c r="B4" s="25" t="str">
        <f>"9784023315686"</f>
        <v>9784023315686</v>
      </c>
      <c r="C4" s="25" t="s">
        <v>82</v>
      </c>
      <c r="D4" s="25" t="s">
        <v>83</v>
      </c>
      <c r="E4" s="25" t="s">
        <v>12</v>
      </c>
      <c r="F4" s="26">
        <v>42742</v>
      </c>
      <c r="G4" s="25">
        <v>890</v>
      </c>
      <c r="M4" s="10"/>
    </row>
    <row r="5" spans="1:13" x14ac:dyDescent="0.4">
      <c r="A5" s="32">
        <v>2</v>
      </c>
      <c r="B5" s="25" t="str">
        <f>"9784906033713"</f>
        <v>9784906033713</v>
      </c>
      <c r="C5" s="25" t="s">
        <v>79</v>
      </c>
      <c r="D5" s="25" t="s">
        <v>80</v>
      </c>
      <c r="E5" s="25" t="s">
        <v>81</v>
      </c>
      <c r="F5" s="26">
        <v>45217</v>
      </c>
      <c r="G5" s="25">
        <v>3000</v>
      </c>
      <c r="M5" s="10"/>
    </row>
    <row r="6" spans="1:13" x14ac:dyDescent="0.4">
      <c r="A6" s="33">
        <v>3</v>
      </c>
      <c r="B6" s="34" t="str">
        <f>"9784866390833"</f>
        <v>9784866390833</v>
      </c>
      <c r="C6" s="34" t="s">
        <v>328</v>
      </c>
      <c r="D6" s="34" t="s">
        <v>83</v>
      </c>
      <c r="E6" s="34" t="s">
        <v>153</v>
      </c>
      <c r="F6" s="35">
        <v>42903</v>
      </c>
      <c r="G6" s="34">
        <v>2300</v>
      </c>
      <c r="M6" s="10"/>
    </row>
    <row r="7" spans="1:13" x14ac:dyDescent="0.4">
      <c r="A7" s="32">
        <v>4</v>
      </c>
      <c r="B7" s="25" t="str">
        <f>"9784023319332"</f>
        <v>9784023319332</v>
      </c>
      <c r="C7" s="25" t="s">
        <v>84</v>
      </c>
      <c r="D7" s="25" t="s">
        <v>85</v>
      </c>
      <c r="E7" s="25" t="s">
        <v>12</v>
      </c>
      <c r="F7" s="26">
        <v>44260</v>
      </c>
      <c r="G7" s="25">
        <v>850</v>
      </c>
      <c r="M7" s="10"/>
    </row>
    <row r="8" spans="1:13" x14ac:dyDescent="0.4">
      <c r="A8" s="32">
        <v>5</v>
      </c>
      <c r="B8" s="25" t="str">
        <f>"9784023317659"</f>
        <v>9784023317659</v>
      </c>
      <c r="C8" s="25" t="s">
        <v>92</v>
      </c>
      <c r="D8" s="25" t="s">
        <v>83</v>
      </c>
      <c r="E8" s="25" t="s">
        <v>12</v>
      </c>
      <c r="F8" s="26">
        <v>43516</v>
      </c>
      <c r="G8" s="25">
        <v>890</v>
      </c>
      <c r="M8" s="10"/>
    </row>
    <row r="9" spans="1:13" x14ac:dyDescent="0.4">
      <c r="A9" s="32">
        <v>6</v>
      </c>
      <c r="B9" s="25" t="str">
        <f>"9784757430587"</f>
        <v>9784757430587</v>
      </c>
      <c r="C9" s="25" t="s">
        <v>86</v>
      </c>
      <c r="D9" s="25" t="s">
        <v>87</v>
      </c>
      <c r="E9" s="25" t="s">
        <v>61</v>
      </c>
      <c r="F9" s="26">
        <v>43166</v>
      </c>
      <c r="G9" s="25">
        <v>1800</v>
      </c>
      <c r="M9" s="10"/>
    </row>
    <row r="10" spans="1:13" x14ac:dyDescent="0.4">
      <c r="A10" s="32">
        <v>7</v>
      </c>
      <c r="B10" s="25" t="str">
        <f>"9784023316843"</f>
        <v>9784023316843</v>
      </c>
      <c r="C10" s="25" t="s">
        <v>88</v>
      </c>
      <c r="D10" s="25" t="s">
        <v>83</v>
      </c>
      <c r="E10" s="25" t="s">
        <v>12</v>
      </c>
      <c r="F10" s="26">
        <v>43150</v>
      </c>
      <c r="G10" s="25">
        <v>890</v>
      </c>
      <c r="M10" s="10"/>
    </row>
    <row r="11" spans="1:13" x14ac:dyDescent="0.4">
      <c r="A11" s="32">
        <v>8</v>
      </c>
      <c r="B11" s="25" t="str">
        <f>"9784023323537"</f>
        <v>9784023323537</v>
      </c>
      <c r="C11" s="25" t="s">
        <v>154</v>
      </c>
      <c r="D11" s="25" t="s">
        <v>83</v>
      </c>
      <c r="E11" s="25" t="s">
        <v>12</v>
      </c>
      <c r="F11" s="26">
        <v>45309</v>
      </c>
      <c r="G11" s="25">
        <v>1800</v>
      </c>
      <c r="M11" s="10"/>
    </row>
    <row r="12" spans="1:13" x14ac:dyDescent="0.4">
      <c r="A12" s="32">
        <v>9</v>
      </c>
      <c r="B12" s="25" t="str">
        <f>"9784023322783"</f>
        <v>9784023322783</v>
      </c>
      <c r="C12" s="25" t="s">
        <v>90</v>
      </c>
      <c r="D12" s="25" t="s">
        <v>83</v>
      </c>
      <c r="E12" s="25" t="s">
        <v>12</v>
      </c>
      <c r="F12" s="26">
        <v>44977</v>
      </c>
      <c r="G12" s="25">
        <v>990</v>
      </c>
      <c r="M12" s="10"/>
    </row>
    <row r="13" spans="1:13" x14ac:dyDescent="0.4">
      <c r="A13" s="32">
        <v>10</v>
      </c>
      <c r="B13" s="25" t="str">
        <f>"9784023322509"</f>
        <v>9784023322509</v>
      </c>
      <c r="C13" s="25" t="s">
        <v>93</v>
      </c>
      <c r="D13" s="25" t="s">
        <v>83</v>
      </c>
      <c r="E13" s="25" t="s">
        <v>12</v>
      </c>
      <c r="F13" s="26">
        <v>44617</v>
      </c>
      <c r="G13" s="25">
        <v>890</v>
      </c>
      <c r="M13" s="10"/>
    </row>
    <row r="14" spans="1:13" x14ac:dyDescent="0.4">
      <c r="A14" s="32">
        <v>11</v>
      </c>
      <c r="B14" s="25" t="str">
        <f>"9784023318625"</f>
        <v>9784023318625</v>
      </c>
      <c r="C14" s="25" t="s">
        <v>95</v>
      </c>
      <c r="D14" s="25" t="s">
        <v>83</v>
      </c>
      <c r="E14" s="25" t="s">
        <v>12</v>
      </c>
      <c r="F14" s="26">
        <v>43888</v>
      </c>
      <c r="G14" s="25">
        <v>790</v>
      </c>
      <c r="M14" s="10"/>
    </row>
    <row r="15" spans="1:13" x14ac:dyDescent="0.4">
      <c r="A15" s="32">
        <v>12</v>
      </c>
      <c r="B15" s="25" t="str">
        <f>"9784906033683"</f>
        <v>9784906033683</v>
      </c>
      <c r="C15" s="25" t="s">
        <v>89</v>
      </c>
      <c r="D15" s="25" t="s">
        <v>80</v>
      </c>
      <c r="E15" s="25" t="s">
        <v>81</v>
      </c>
      <c r="F15" s="26">
        <v>44853</v>
      </c>
      <c r="G15" s="25">
        <v>3000</v>
      </c>
      <c r="M15" s="10"/>
    </row>
    <row r="16" spans="1:13" x14ac:dyDescent="0.4">
      <c r="A16" s="33">
        <v>13</v>
      </c>
      <c r="B16" s="34" t="str">
        <f>"9784866394343"</f>
        <v>9784866394343</v>
      </c>
      <c r="C16" s="34" t="s">
        <v>213</v>
      </c>
      <c r="D16" s="34" t="s">
        <v>214</v>
      </c>
      <c r="E16" s="34" t="s">
        <v>153</v>
      </c>
      <c r="F16" s="35">
        <v>44548</v>
      </c>
      <c r="G16" s="34">
        <v>1800</v>
      </c>
      <c r="M16" s="10"/>
    </row>
    <row r="17" spans="1:13" x14ac:dyDescent="0.4">
      <c r="A17" s="32">
        <v>14</v>
      </c>
      <c r="B17" s="25" t="str">
        <f>"9784023316034"</f>
        <v>9784023316034</v>
      </c>
      <c r="C17" s="25" t="s">
        <v>102</v>
      </c>
      <c r="D17" s="25" t="s">
        <v>103</v>
      </c>
      <c r="E17" s="25" t="s">
        <v>12</v>
      </c>
      <c r="F17" s="26">
        <v>42882</v>
      </c>
      <c r="G17" s="25">
        <v>880</v>
      </c>
      <c r="M17" s="10"/>
    </row>
    <row r="18" spans="1:13" x14ac:dyDescent="0.4">
      <c r="A18" s="32">
        <v>15</v>
      </c>
      <c r="B18" s="25" t="str">
        <f>"9784757430488"</f>
        <v>9784757430488</v>
      </c>
      <c r="C18" s="25" t="s">
        <v>215</v>
      </c>
      <c r="D18" s="25" t="s">
        <v>216</v>
      </c>
      <c r="E18" s="25" t="s">
        <v>61</v>
      </c>
      <c r="F18" s="26">
        <v>43101</v>
      </c>
      <c r="G18" s="25">
        <v>2200</v>
      </c>
      <c r="M18" s="10"/>
    </row>
    <row r="19" spans="1:13" x14ac:dyDescent="0.4">
      <c r="A19" s="32">
        <v>16</v>
      </c>
      <c r="B19" s="25" t="str">
        <f>"9784010945995"</f>
        <v>9784010945995</v>
      </c>
      <c r="C19" s="25" t="s">
        <v>341</v>
      </c>
      <c r="D19" s="25" t="s">
        <v>342</v>
      </c>
      <c r="E19" s="25" t="s">
        <v>43</v>
      </c>
      <c r="F19" s="26">
        <v>42931</v>
      </c>
      <c r="G19" s="25">
        <v>2100</v>
      </c>
      <c r="M19" s="10"/>
    </row>
    <row r="20" spans="1:13" x14ac:dyDescent="0.4">
      <c r="A20" s="32">
        <v>17</v>
      </c>
      <c r="B20" s="25" t="str">
        <f>"9784023319691"</f>
        <v>9784023319691</v>
      </c>
      <c r="C20" s="25" t="s">
        <v>107</v>
      </c>
      <c r="D20" s="25" t="s">
        <v>108</v>
      </c>
      <c r="E20" s="25" t="s">
        <v>12</v>
      </c>
      <c r="F20" s="26">
        <v>44475</v>
      </c>
      <c r="G20" s="25">
        <v>780</v>
      </c>
      <c r="M20" s="10"/>
    </row>
    <row r="21" spans="1:13" x14ac:dyDescent="0.4">
      <c r="A21" s="32">
        <v>18</v>
      </c>
      <c r="B21" s="25" t="str">
        <f>"9784757428805"</f>
        <v>9784757428805</v>
      </c>
      <c r="C21" s="25" t="s">
        <v>96</v>
      </c>
      <c r="D21" s="25" t="s">
        <v>97</v>
      </c>
      <c r="E21" s="25" t="s">
        <v>61</v>
      </c>
      <c r="F21" s="26">
        <v>42916</v>
      </c>
      <c r="G21" s="25">
        <v>2300</v>
      </c>
      <c r="M21" s="10"/>
    </row>
    <row r="22" spans="1:13" x14ac:dyDescent="0.4">
      <c r="A22" s="32">
        <v>19</v>
      </c>
      <c r="B22" s="25" t="str">
        <f>"9784010943007"</f>
        <v>9784010943007</v>
      </c>
      <c r="C22" s="25" t="s">
        <v>330</v>
      </c>
      <c r="D22" s="25" t="s">
        <v>331</v>
      </c>
      <c r="E22" s="25" t="s">
        <v>43</v>
      </c>
      <c r="F22" s="26">
        <v>42676</v>
      </c>
      <c r="G22" s="25">
        <v>890</v>
      </c>
      <c r="M22" s="10"/>
    </row>
    <row r="23" spans="1:13" x14ac:dyDescent="0.4">
      <c r="A23" s="32">
        <v>20</v>
      </c>
      <c r="B23" s="25" t="str">
        <f>"9784906033737"</f>
        <v>9784906033737</v>
      </c>
      <c r="C23" s="25" t="s">
        <v>91</v>
      </c>
      <c r="D23" s="25" t="s">
        <v>80</v>
      </c>
      <c r="E23" s="25" t="s">
        <v>81</v>
      </c>
      <c r="F23" s="26">
        <v>45265</v>
      </c>
      <c r="G23" s="25">
        <v>2000</v>
      </c>
      <c r="M23" s="10"/>
    </row>
    <row r="24" spans="1:13" x14ac:dyDescent="0.4">
      <c r="A24" s="32">
        <v>21</v>
      </c>
      <c r="B24" s="25" t="str">
        <f>"9784757433960"</f>
        <v>9784757433960</v>
      </c>
      <c r="C24" s="25" t="s">
        <v>100</v>
      </c>
      <c r="D24" s="25" t="s">
        <v>101</v>
      </c>
      <c r="E24" s="25" t="s">
        <v>61</v>
      </c>
      <c r="F24" s="26">
        <v>43902</v>
      </c>
      <c r="G24" s="25">
        <v>3000</v>
      </c>
      <c r="M24" s="10"/>
    </row>
    <row r="25" spans="1:13" x14ac:dyDescent="0.4">
      <c r="A25" s="32">
        <v>22</v>
      </c>
      <c r="B25" s="25" t="str">
        <f>"9784906033720"</f>
        <v>9784906033720</v>
      </c>
      <c r="C25" s="25" t="s">
        <v>94</v>
      </c>
      <c r="D25" s="25" t="s">
        <v>80</v>
      </c>
      <c r="E25" s="25" t="s">
        <v>81</v>
      </c>
      <c r="F25" s="26">
        <v>45265</v>
      </c>
      <c r="G25" s="25">
        <v>2000</v>
      </c>
      <c r="M25" s="10"/>
    </row>
    <row r="26" spans="1:13" x14ac:dyDescent="0.4">
      <c r="A26" s="32">
        <v>23</v>
      </c>
      <c r="B26" s="34" t="str">
        <f>"9784866396019"</f>
        <v>9784866396019</v>
      </c>
      <c r="C26" s="34" t="s">
        <v>340</v>
      </c>
      <c r="D26" s="34" t="s">
        <v>83</v>
      </c>
      <c r="E26" s="34" t="s">
        <v>153</v>
      </c>
      <c r="F26" s="35">
        <v>45292</v>
      </c>
      <c r="G26" s="34">
        <v>2000</v>
      </c>
      <c r="M26" s="10"/>
    </row>
    <row r="27" spans="1:13" x14ac:dyDescent="0.4">
      <c r="A27" s="32">
        <v>24</v>
      </c>
      <c r="B27" s="25" t="str">
        <f>"9784906033706"</f>
        <v>9784906033706</v>
      </c>
      <c r="C27" s="25" t="s">
        <v>104</v>
      </c>
      <c r="D27" s="25" t="s">
        <v>105</v>
      </c>
      <c r="E27" s="25" t="s">
        <v>81</v>
      </c>
      <c r="F27" s="26">
        <v>45167</v>
      </c>
      <c r="G27" s="25">
        <v>3000</v>
      </c>
      <c r="M27" s="10"/>
    </row>
    <row r="28" spans="1:13" x14ac:dyDescent="0.4">
      <c r="A28" s="32">
        <v>25</v>
      </c>
      <c r="B28" s="25" t="str">
        <f>"9784757428799"</f>
        <v>9784757428799</v>
      </c>
      <c r="C28" s="25" t="s">
        <v>98</v>
      </c>
      <c r="D28" s="25" t="s">
        <v>99</v>
      </c>
      <c r="E28" s="25" t="s">
        <v>61</v>
      </c>
      <c r="F28" s="26">
        <v>42916</v>
      </c>
      <c r="G28" s="25">
        <v>2100</v>
      </c>
      <c r="M28" s="10"/>
    </row>
    <row r="29" spans="1:13" x14ac:dyDescent="0.4">
      <c r="A29" s="32">
        <v>26</v>
      </c>
      <c r="B29" s="25" t="str">
        <f>"9784023319127"</f>
        <v>9784023319127</v>
      </c>
      <c r="C29" s="25" t="s">
        <v>344</v>
      </c>
      <c r="D29" s="25" t="s">
        <v>345</v>
      </c>
      <c r="E29" s="25" t="s">
        <v>12</v>
      </c>
      <c r="F29" s="26">
        <v>44091</v>
      </c>
      <c r="G29" s="25">
        <v>850</v>
      </c>
      <c r="M29" s="10"/>
    </row>
    <row r="30" spans="1:13" x14ac:dyDescent="0.4">
      <c r="A30" s="32">
        <v>27</v>
      </c>
      <c r="B30" s="25" t="str">
        <f>"9784757439856"</f>
        <v>9784757439856</v>
      </c>
      <c r="C30" s="25" t="s">
        <v>109</v>
      </c>
      <c r="D30" s="25" t="s">
        <v>87</v>
      </c>
      <c r="E30" s="25" t="s">
        <v>61</v>
      </c>
      <c r="F30" s="26">
        <v>44882</v>
      </c>
      <c r="G30" s="25">
        <v>2000</v>
      </c>
      <c r="M30" s="10"/>
    </row>
    <row r="31" spans="1:13" x14ac:dyDescent="0.4">
      <c r="A31" s="32">
        <v>28</v>
      </c>
      <c r="B31" s="25" t="str">
        <f>"9784757436015"</f>
        <v>9784757436015</v>
      </c>
      <c r="C31" s="25" t="s">
        <v>480</v>
      </c>
      <c r="D31" s="25" t="s">
        <v>332</v>
      </c>
      <c r="E31" s="25" t="s">
        <v>61</v>
      </c>
      <c r="F31" s="26">
        <v>43899</v>
      </c>
      <c r="G31" s="25">
        <v>1600</v>
      </c>
      <c r="M31" s="10"/>
    </row>
    <row r="32" spans="1:13" x14ac:dyDescent="0.4">
      <c r="A32" s="32">
        <v>29</v>
      </c>
      <c r="B32" s="25" t="str">
        <f>"9784789017619"</f>
        <v>9784789017619</v>
      </c>
      <c r="C32" s="25" t="s">
        <v>481</v>
      </c>
      <c r="D32" s="25" t="s">
        <v>482</v>
      </c>
      <c r="E32" s="25" t="s">
        <v>68</v>
      </c>
      <c r="F32" s="26">
        <v>44014</v>
      </c>
      <c r="G32" s="25">
        <v>1900</v>
      </c>
      <c r="M32" s="10"/>
    </row>
    <row r="33" spans="1:13" x14ac:dyDescent="0.4">
      <c r="A33" s="32">
        <v>30</v>
      </c>
      <c r="B33" s="25" t="str">
        <f>"9784789018777"</f>
        <v>9784789018777</v>
      </c>
      <c r="C33" s="25" t="s">
        <v>336</v>
      </c>
      <c r="D33" s="25" t="s">
        <v>337</v>
      </c>
      <c r="E33" s="25" t="s">
        <v>68</v>
      </c>
      <c r="F33" s="26">
        <v>45387</v>
      </c>
      <c r="G33" s="25">
        <v>2000</v>
      </c>
      <c r="M33" s="10"/>
    </row>
    <row r="34" spans="1:13" x14ac:dyDescent="0.4">
      <c r="A34" s="32">
        <v>31</v>
      </c>
      <c r="B34" s="25" t="str">
        <f>"9784906033645"</f>
        <v>9784906033645</v>
      </c>
      <c r="C34" s="25" t="s">
        <v>106</v>
      </c>
      <c r="D34" s="25" t="s">
        <v>105</v>
      </c>
      <c r="E34" s="25" t="s">
        <v>81</v>
      </c>
      <c r="F34" s="26">
        <v>44533</v>
      </c>
      <c r="G34" s="25">
        <v>3000</v>
      </c>
      <c r="M34" s="10"/>
    </row>
    <row r="35" spans="1:13" x14ac:dyDescent="0.4">
      <c r="A35" s="36">
        <v>32</v>
      </c>
      <c r="B35" s="25" t="str">
        <f>"9784757428843"</f>
        <v>9784757428843</v>
      </c>
      <c r="C35" s="25" t="s">
        <v>338</v>
      </c>
      <c r="D35" s="25" t="s">
        <v>339</v>
      </c>
      <c r="E35" s="25" t="s">
        <v>61</v>
      </c>
      <c r="F35" s="26">
        <v>42884</v>
      </c>
      <c r="G35" s="25">
        <v>2300</v>
      </c>
      <c r="M35" s="10"/>
    </row>
    <row r="36" spans="1:13" x14ac:dyDescent="0.4">
      <c r="A36" s="32">
        <v>33</v>
      </c>
      <c r="B36" s="25" t="str">
        <f>"9784010944486"</f>
        <v>9784010944486</v>
      </c>
      <c r="C36" s="25" t="s">
        <v>483</v>
      </c>
      <c r="D36" s="25" t="s">
        <v>484</v>
      </c>
      <c r="E36" s="25" t="s">
        <v>43</v>
      </c>
      <c r="F36" s="26">
        <v>42644</v>
      </c>
      <c r="G36" s="25">
        <v>1400</v>
      </c>
      <c r="M36" s="10"/>
    </row>
    <row r="37" spans="1:13" x14ac:dyDescent="0.4">
      <c r="A37" s="32">
        <v>34</v>
      </c>
      <c r="B37" s="25" t="str">
        <f>"9784757436008"</f>
        <v>9784757436008</v>
      </c>
      <c r="C37" s="25" t="s">
        <v>335</v>
      </c>
      <c r="D37" s="25" t="s">
        <v>332</v>
      </c>
      <c r="E37" s="25" t="s">
        <v>61</v>
      </c>
      <c r="F37" s="26">
        <v>43899</v>
      </c>
      <c r="G37" s="25">
        <v>1600</v>
      </c>
      <c r="M37" s="10"/>
    </row>
    <row r="38" spans="1:13" x14ac:dyDescent="0.4">
      <c r="A38" s="32">
        <v>35</v>
      </c>
      <c r="B38" s="25" t="str">
        <f>"9784906033492"</f>
        <v>9784906033492</v>
      </c>
      <c r="C38" s="25" t="s">
        <v>155</v>
      </c>
      <c r="D38" s="25" t="s">
        <v>80</v>
      </c>
      <c r="E38" s="25" t="s">
        <v>81</v>
      </c>
      <c r="F38" s="26">
        <v>42658</v>
      </c>
      <c r="G38" s="25">
        <v>2800</v>
      </c>
      <c r="M38" s="10"/>
    </row>
    <row r="39" spans="1:13" x14ac:dyDescent="0.4">
      <c r="A39" s="32">
        <v>36</v>
      </c>
      <c r="B39" s="25" t="str">
        <f>"9784864541602"</f>
        <v>9784864541602</v>
      </c>
      <c r="C39" s="25" t="s">
        <v>485</v>
      </c>
      <c r="D39" s="25" t="s">
        <v>347</v>
      </c>
      <c r="E39" s="25" t="s">
        <v>59</v>
      </c>
      <c r="F39" s="26">
        <v>44266</v>
      </c>
      <c r="G39" s="25">
        <v>2000</v>
      </c>
      <c r="M39" s="10"/>
    </row>
    <row r="40" spans="1:13" x14ac:dyDescent="0.4">
      <c r="A40" s="32">
        <v>37</v>
      </c>
      <c r="B40" s="25" t="str">
        <f>"9784864541480"</f>
        <v>9784864541480</v>
      </c>
      <c r="C40" s="25" t="s">
        <v>346</v>
      </c>
      <c r="D40" s="25" t="s">
        <v>347</v>
      </c>
      <c r="E40" s="25" t="s">
        <v>59</v>
      </c>
      <c r="F40" s="26">
        <v>43942</v>
      </c>
      <c r="G40" s="25">
        <v>1800</v>
      </c>
      <c r="M40" s="10"/>
    </row>
    <row r="41" spans="1:13" x14ac:dyDescent="0.4">
      <c r="A41" s="32">
        <v>38</v>
      </c>
      <c r="B41" s="25" t="str">
        <f>"9784863923270"</f>
        <v>9784863923270</v>
      </c>
      <c r="C41" s="25" t="s">
        <v>486</v>
      </c>
      <c r="D41" s="25" t="s">
        <v>487</v>
      </c>
      <c r="E41" s="25" t="s">
        <v>179</v>
      </c>
      <c r="F41" s="26">
        <v>42759</v>
      </c>
      <c r="G41" s="25">
        <v>880</v>
      </c>
      <c r="M41" s="10"/>
    </row>
    <row r="42" spans="1:13" x14ac:dyDescent="0.4">
      <c r="A42" s="32">
        <v>39</v>
      </c>
      <c r="B42" s="25" t="str">
        <f>"9784757436022"</f>
        <v>9784757436022</v>
      </c>
      <c r="C42" s="25" t="s">
        <v>343</v>
      </c>
      <c r="D42" s="25" t="s">
        <v>332</v>
      </c>
      <c r="E42" s="25" t="s">
        <v>61</v>
      </c>
      <c r="F42" s="26">
        <v>43899</v>
      </c>
      <c r="G42" s="25">
        <v>1600</v>
      </c>
      <c r="M42" s="10"/>
    </row>
    <row r="43" spans="1:13" x14ac:dyDescent="0.4">
      <c r="A43" s="32">
        <v>40</v>
      </c>
      <c r="B43" s="25" t="str">
        <f>"9784010932070"</f>
        <v>9784010932070</v>
      </c>
      <c r="C43" s="25" t="s">
        <v>333</v>
      </c>
      <c r="D43" s="25" t="s">
        <v>334</v>
      </c>
      <c r="E43" s="25" t="s">
        <v>43</v>
      </c>
      <c r="F43" s="26">
        <v>45369</v>
      </c>
      <c r="G43" s="25">
        <v>1800</v>
      </c>
      <c r="M43" s="10"/>
    </row>
    <row r="44" spans="1:13" x14ac:dyDescent="0.4">
      <c r="A44" s="40"/>
      <c r="B44"/>
      <c r="F44" s="10"/>
      <c r="G44"/>
      <c r="M44" s="10"/>
    </row>
    <row r="45" spans="1:13" ht="18" customHeight="1" x14ac:dyDescent="0.4">
      <c r="A45" s="50" t="s">
        <v>557</v>
      </c>
      <c r="B45" s="50"/>
      <c r="F45" s="10"/>
      <c r="G45"/>
      <c r="M45" s="10"/>
    </row>
    <row r="46" spans="1:13" ht="18" customHeight="1" x14ac:dyDescent="0.4">
      <c r="A46" s="23" t="s">
        <v>1</v>
      </c>
      <c r="B46" s="24" t="s">
        <v>2</v>
      </c>
      <c r="C46" s="24" t="s">
        <v>3</v>
      </c>
      <c r="D46" s="24" t="s">
        <v>4</v>
      </c>
      <c r="E46" s="24" t="s">
        <v>5</v>
      </c>
      <c r="F46" s="24" t="s">
        <v>7</v>
      </c>
      <c r="G46" s="24" t="s">
        <v>8</v>
      </c>
      <c r="M46" s="10"/>
    </row>
    <row r="47" spans="1:13" ht="18" customHeight="1" x14ac:dyDescent="0.4">
      <c r="A47" s="37">
        <v>1</v>
      </c>
      <c r="B47" s="25" t="str">
        <f>"9784010944318"</f>
        <v>9784010944318</v>
      </c>
      <c r="C47" s="25" t="s">
        <v>55</v>
      </c>
      <c r="D47" s="25" t="s">
        <v>56</v>
      </c>
      <c r="E47" s="25" t="s">
        <v>43</v>
      </c>
      <c r="F47" s="26">
        <v>41694</v>
      </c>
      <c r="G47" s="25">
        <v>2300</v>
      </c>
      <c r="M47" s="10"/>
    </row>
    <row r="48" spans="1:13" ht="18" customHeight="1" x14ac:dyDescent="0.4">
      <c r="A48" s="32">
        <v>2</v>
      </c>
      <c r="B48" s="25" t="str">
        <f>"9784860642822"</f>
        <v>9784860642822</v>
      </c>
      <c r="C48" s="25" t="s">
        <v>156</v>
      </c>
      <c r="D48" s="25" t="s">
        <v>53</v>
      </c>
      <c r="E48" s="25" t="s">
        <v>54</v>
      </c>
      <c r="F48" s="26">
        <v>40593</v>
      </c>
      <c r="G48" s="25">
        <v>2500</v>
      </c>
      <c r="M48" s="10"/>
    </row>
    <row r="49" spans="1:13" ht="18" customHeight="1" x14ac:dyDescent="0.4">
      <c r="A49" s="32">
        <v>3</v>
      </c>
      <c r="B49" s="25" t="str">
        <f>"9784010933794"</f>
        <v>9784010933794</v>
      </c>
      <c r="C49" s="25" t="s">
        <v>62</v>
      </c>
      <c r="D49" s="25" t="s">
        <v>60</v>
      </c>
      <c r="E49" s="25" t="s">
        <v>43</v>
      </c>
      <c r="F49" s="26">
        <v>45339</v>
      </c>
      <c r="G49" s="25">
        <v>2300</v>
      </c>
      <c r="M49" s="10"/>
    </row>
    <row r="50" spans="1:13" ht="18" customHeight="1" x14ac:dyDescent="0.4">
      <c r="A50" s="32">
        <v>4</v>
      </c>
      <c r="B50" s="25" t="str">
        <f>"9784757440647"</f>
        <v>9784757440647</v>
      </c>
      <c r="C50" s="25" t="s">
        <v>489</v>
      </c>
      <c r="D50" s="25" t="s">
        <v>490</v>
      </c>
      <c r="E50" s="25" t="s">
        <v>61</v>
      </c>
      <c r="F50" s="26">
        <v>45406</v>
      </c>
      <c r="G50" s="25">
        <v>2800</v>
      </c>
      <c r="M50" s="10"/>
    </row>
    <row r="51" spans="1:13" ht="18" customHeight="1" x14ac:dyDescent="0.4">
      <c r="A51" s="32">
        <v>5</v>
      </c>
      <c r="B51" s="25" t="str">
        <f>"9784010933800"</f>
        <v>9784010933800</v>
      </c>
      <c r="C51" s="25" t="s">
        <v>178</v>
      </c>
      <c r="D51" s="25" t="s">
        <v>43</v>
      </c>
      <c r="E51" s="25" t="s">
        <v>43</v>
      </c>
      <c r="F51" s="26">
        <v>45339</v>
      </c>
      <c r="G51" s="25">
        <v>2800</v>
      </c>
      <c r="M51" s="10"/>
    </row>
    <row r="52" spans="1:13" ht="18" customHeight="1" x14ac:dyDescent="0.4">
      <c r="A52" s="32">
        <v>6</v>
      </c>
      <c r="B52" s="25" t="str">
        <f>"9784010944349"</f>
        <v>9784010944349</v>
      </c>
      <c r="C52" s="25" t="s">
        <v>63</v>
      </c>
      <c r="D52" s="25" t="s">
        <v>64</v>
      </c>
      <c r="E52" s="25" t="s">
        <v>43</v>
      </c>
      <c r="F52" s="26">
        <v>41694</v>
      </c>
      <c r="G52" s="25">
        <v>2100</v>
      </c>
      <c r="M52" s="10"/>
    </row>
    <row r="53" spans="1:13" ht="18" customHeight="1" x14ac:dyDescent="0.4">
      <c r="A53" s="32">
        <v>7</v>
      </c>
      <c r="B53" s="25" t="str">
        <f>"9784757440074"</f>
        <v>9784757440074</v>
      </c>
      <c r="C53" s="25" t="s">
        <v>348</v>
      </c>
      <c r="D53" s="25" t="s">
        <v>56</v>
      </c>
      <c r="E53" s="25" t="s">
        <v>61</v>
      </c>
      <c r="F53" s="26">
        <v>44872</v>
      </c>
      <c r="G53" s="25">
        <v>2400</v>
      </c>
      <c r="M53" s="10"/>
    </row>
    <row r="54" spans="1:13" ht="18" customHeight="1" x14ac:dyDescent="0.4">
      <c r="A54" s="32">
        <v>8</v>
      </c>
      <c r="B54" s="25" t="str">
        <f>"9784864542029"</f>
        <v>9784864542029</v>
      </c>
      <c r="C54" s="25" t="s">
        <v>57</v>
      </c>
      <c r="D54" s="25" t="s">
        <v>58</v>
      </c>
      <c r="E54" s="25" t="s">
        <v>59</v>
      </c>
      <c r="F54" s="26">
        <v>45195</v>
      </c>
      <c r="G54" s="25">
        <v>2200</v>
      </c>
      <c r="M54" s="10"/>
    </row>
    <row r="55" spans="1:13" ht="18" customHeight="1" x14ac:dyDescent="0.4">
      <c r="A55" s="32">
        <v>9</v>
      </c>
      <c r="B55" s="25" t="str">
        <f>"9784757440081"</f>
        <v>9784757440081</v>
      </c>
      <c r="C55" s="25" t="s">
        <v>177</v>
      </c>
      <c r="D55" s="25" t="s">
        <v>60</v>
      </c>
      <c r="E55" s="25" t="s">
        <v>61</v>
      </c>
      <c r="F55" s="26">
        <v>44872</v>
      </c>
      <c r="G55" s="25">
        <v>2800</v>
      </c>
      <c r="M55" s="10"/>
    </row>
    <row r="56" spans="1:13" ht="18" customHeight="1" x14ac:dyDescent="0.4">
      <c r="A56" s="32">
        <v>10</v>
      </c>
      <c r="B56" s="25" t="str">
        <f>"9784010932964"</f>
        <v>9784010932964</v>
      </c>
      <c r="C56" s="25" t="s">
        <v>66</v>
      </c>
      <c r="D56" s="25" t="s">
        <v>67</v>
      </c>
      <c r="E56" s="25" t="s">
        <v>43</v>
      </c>
      <c r="F56" s="26">
        <v>44981</v>
      </c>
      <c r="G56" s="25">
        <v>2400</v>
      </c>
      <c r="M56" s="10"/>
    </row>
    <row r="57" spans="1:13" ht="18" customHeight="1" x14ac:dyDescent="0.4">
      <c r="A57" s="32">
        <v>11</v>
      </c>
      <c r="B57" s="25" t="str">
        <f>"9784883199433"</f>
        <v>9784883199433</v>
      </c>
      <c r="C57" s="25" t="s">
        <v>491</v>
      </c>
      <c r="D57" s="25" t="s">
        <v>492</v>
      </c>
      <c r="E57" s="25" t="s">
        <v>493</v>
      </c>
      <c r="F57" s="26">
        <v>45408</v>
      </c>
      <c r="G57" s="25">
        <v>2500</v>
      </c>
      <c r="M57" s="10"/>
    </row>
    <row r="58" spans="1:13" ht="18" customHeight="1" x14ac:dyDescent="0.4">
      <c r="A58" s="32">
        <v>12</v>
      </c>
      <c r="B58" s="25" t="str">
        <f>"9784863925908"</f>
        <v>9784863925908</v>
      </c>
      <c r="C58" s="25" t="s">
        <v>349</v>
      </c>
      <c r="D58" s="25" t="s">
        <v>176</v>
      </c>
      <c r="E58" s="25" t="s">
        <v>179</v>
      </c>
      <c r="F58" s="26">
        <v>45090</v>
      </c>
      <c r="G58" s="25">
        <v>2800</v>
      </c>
      <c r="M58" s="10"/>
    </row>
    <row r="59" spans="1:13" ht="18" customHeight="1" x14ac:dyDescent="0.4">
      <c r="A59" s="32">
        <v>13</v>
      </c>
      <c r="B59" s="25" t="str">
        <f>"9784789016292"</f>
        <v>9784789016292</v>
      </c>
      <c r="C59" s="25" t="s">
        <v>494</v>
      </c>
      <c r="D59" s="25" t="s">
        <v>495</v>
      </c>
      <c r="E59" s="25" t="s">
        <v>68</v>
      </c>
      <c r="F59" s="26">
        <v>42431</v>
      </c>
      <c r="G59" s="25">
        <v>2600</v>
      </c>
      <c r="M59" s="10"/>
    </row>
    <row r="60" spans="1:13" ht="18" customHeight="1" x14ac:dyDescent="0.4">
      <c r="A60" s="32">
        <v>14</v>
      </c>
      <c r="B60" s="25" t="str">
        <f>"9784757424364"</f>
        <v>9784757424364</v>
      </c>
      <c r="C60" s="25" t="s">
        <v>496</v>
      </c>
      <c r="D60" s="25" t="s">
        <v>52</v>
      </c>
      <c r="E60" s="25" t="s">
        <v>61</v>
      </c>
      <c r="F60" s="26">
        <v>41715</v>
      </c>
      <c r="G60" s="25">
        <v>2600</v>
      </c>
      <c r="M60" s="10"/>
    </row>
    <row r="61" spans="1:13" ht="18" customHeight="1" x14ac:dyDescent="0.4">
      <c r="A61" s="32">
        <v>15</v>
      </c>
      <c r="B61" s="25" t="str">
        <f>"9784010932971"</f>
        <v>9784010932971</v>
      </c>
      <c r="C61" s="25" t="s">
        <v>497</v>
      </c>
      <c r="D61" s="25" t="s">
        <v>65</v>
      </c>
      <c r="E61" s="25" t="s">
        <v>43</v>
      </c>
      <c r="F61" s="26">
        <v>44981</v>
      </c>
      <c r="G61" s="25">
        <v>2400</v>
      </c>
      <c r="M61" s="10"/>
    </row>
    <row r="62" spans="1:13" ht="18" customHeight="1" x14ac:dyDescent="0.4">
      <c r="A62" s="40"/>
      <c r="B62"/>
      <c r="F62" s="10"/>
      <c r="G62"/>
      <c r="M62" s="10"/>
    </row>
    <row r="63" spans="1:13" ht="18" customHeight="1" x14ac:dyDescent="0.4">
      <c r="A63" s="49" t="s">
        <v>558</v>
      </c>
      <c r="B63" s="49"/>
      <c r="F63" s="10"/>
      <c r="G63"/>
      <c r="M63" s="10"/>
    </row>
    <row r="64" spans="1:13" ht="18" customHeight="1" x14ac:dyDescent="0.4">
      <c r="A64" s="38" t="s">
        <v>1</v>
      </c>
      <c r="B64" s="39" t="s">
        <v>2</v>
      </c>
      <c r="C64" s="39" t="s">
        <v>3</v>
      </c>
      <c r="D64" s="39" t="s">
        <v>4</v>
      </c>
      <c r="E64" s="39" t="s">
        <v>5</v>
      </c>
      <c r="F64" s="39" t="s">
        <v>7</v>
      </c>
      <c r="G64" s="39" t="s">
        <v>8</v>
      </c>
      <c r="M64" s="10"/>
    </row>
    <row r="65" spans="1:13" ht="18" customHeight="1" x14ac:dyDescent="0.4">
      <c r="A65" s="32">
        <v>1</v>
      </c>
      <c r="B65" s="25" t="str">
        <f>"9784010931004"</f>
        <v>9784010931004</v>
      </c>
      <c r="C65" s="25" t="s">
        <v>44</v>
      </c>
      <c r="D65" s="25" t="s">
        <v>45</v>
      </c>
      <c r="E65" s="25" t="s">
        <v>43</v>
      </c>
      <c r="F65" s="26">
        <v>45341</v>
      </c>
      <c r="G65" s="25">
        <v>2600</v>
      </c>
      <c r="M65" s="10"/>
    </row>
    <row r="66" spans="1:13" ht="18" customHeight="1" x14ac:dyDescent="0.4">
      <c r="A66" s="32">
        <v>2</v>
      </c>
      <c r="B66" s="25" t="str">
        <f>"9784010940808"</f>
        <v>9784010940808</v>
      </c>
      <c r="C66" s="25" t="s">
        <v>46</v>
      </c>
      <c r="D66" s="25" t="s">
        <v>47</v>
      </c>
      <c r="E66" s="25" t="s">
        <v>43</v>
      </c>
      <c r="F66" s="26">
        <v>42266</v>
      </c>
      <c r="G66" s="25">
        <v>2600</v>
      </c>
      <c r="M66" s="10"/>
    </row>
    <row r="67" spans="1:13" ht="18" customHeight="1" x14ac:dyDescent="0.4">
      <c r="A67" s="32">
        <v>3</v>
      </c>
      <c r="B67" s="25" t="str">
        <f>"9784860644727"</f>
        <v>9784860644727</v>
      </c>
      <c r="C67" s="25" t="s">
        <v>352</v>
      </c>
      <c r="D67" s="25" t="s">
        <v>53</v>
      </c>
      <c r="E67" s="25" t="s">
        <v>54</v>
      </c>
      <c r="F67" s="26">
        <v>42514</v>
      </c>
      <c r="G67" s="25">
        <v>2700</v>
      </c>
      <c r="L67" s="10"/>
    </row>
    <row r="68" spans="1:13" ht="18" customHeight="1" x14ac:dyDescent="0.4">
      <c r="A68" s="32">
        <v>4</v>
      </c>
      <c r="B68" s="25" t="str">
        <f>"9784010942000"</f>
        <v>9784010942000</v>
      </c>
      <c r="C68" s="25" t="s">
        <v>50</v>
      </c>
      <c r="D68" s="25" t="s">
        <v>47</v>
      </c>
      <c r="E68" s="25" t="s">
        <v>43</v>
      </c>
      <c r="F68" s="26">
        <v>42583</v>
      </c>
      <c r="G68" s="25">
        <v>2800</v>
      </c>
    </row>
    <row r="69" spans="1:13" ht="18" customHeight="1" x14ac:dyDescent="0.4">
      <c r="A69" s="32">
        <v>5</v>
      </c>
      <c r="B69" s="25" t="str">
        <f>"9784053058942"</f>
        <v>9784053058942</v>
      </c>
      <c r="C69" s="25" t="s">
        <v>498</v>
      </c>
      <c r="D69" s="25" t="s">
        <v>499</v>
      </c>
      <c r="E69" s="25" t="s">
        <v>500</v>
      </c>
      <c r="F69" s="26">
        <v>45351</v>
      </c>
      <c r="G69" s="25">
        <v>1900</v>
      </c>
      <c r="M69" s="10"/>
    </row>
    <row r="70" spans="1:13" ht="18" customHeight="1" x14ac:dyDescent="0.4">
      <c r="A70" s="32">
        <v>6</v>
      </c>
      <c r="B70" s="25" t="str">
        <f>"9784342002250"</f>
        <v>9784342002250</v>
      </c>
      <c r="C70" s="25" t="s">
        <v>501</v>
      </c>
      <c r="D70" s="25" t="s">
        <v>502</v>
      </c>
      <c r="E70" s="25" t="s">
        <v>488</v>
      </c>
      <c r="F70" s="26">
        <v>45307</v>
      </c>
      <c r="G70" s="25">
        <v>3600</v>
      </c>
      <c r="M70" s="10"/>
    </row>
    <row r="71" spans="1:13" ht="18" customHeight="1" x14ac:dyDescent="0.4">
      <c r="A71" s="32">
        <v>7</v>
      </c>
      <c r="B71" s="25" t="str">
        <f>"9784010949399"</f>
        <v>9784010949399</v>
      </c>
      <c r="C71" s="25" t="s">
        <v>51</v>
      </c>
      <c r="D71" s="25" t="s">
        <v>49</v>
      </c>
      <c r="E71" s="25" t="s">
        <v>43</v>
      </c>
      <c r="F71" s="26">
        <v>44182</v>
      </c>
      <c r="G71" s="25">
        <v>2400</v>
      </c>
      <c r="M71" s="10"/>
    </row>
    <row r="72" spans="1:13" ht="18" customHeight="1" x14ac:dyDescent="0.4">
      <c r="A72" s="32">
        <v>8</v>
      </c>
      <c r="B72" s="25" t="str">
        <f>"9784789017510"</f>
        <v>9784789017510</v>
      </c>
      <c r="C72" s="25" t="s">
        <v>503</v>
      </c>
      <c r="D72" s="25" t="s">
        <v>504</v>
      </c>
      <c r="E72" s="25" t="s">
        <v>68</v>
      </c>
      <c r="F72" s="26">
        <v>43859</v>
      </c>
      <c r="G72" s="25">
        <v>2600</v>
      </c>
      <c r="M72" s="10"/>
    </row>
    <row r="73" spans="1:13" ht="18" customHeight="1" x14ac:dyDescent="0.4">
      <c r="A73" s="32">
        <v>9</v>
      </c>
      <c r="B73" s="25" t="str">
        <f>"9784053058959"</f>
        <v>9784053058959</v>
      </c>
      <c r="C73" s="25" t="s">
        <v>505</v>
      </c>
      <c r="D73" s="25" t="s">
        <v>506</v>
      </c>
      <c r="E73" s="25" t="s">
        <v>500</v>
      </c>
      <c r="F73" s="26">
        <v>45350</v>
      </c>
      <c r="G73" s="25">
        <v>2700</v>
      </c>
      <c r="M73" s="10"/>
    </row>
    <row r="74" spans="1:13" ht="18" customHeight="1" x14ac:dyDescent="0.4">
      <c r="A74" s="32">
        <v>10</v>
      </c>
      <c r="B74" s="25" t="str">
        <f>"9784010949382"</f>
        <v>9784010949382</v>
      </c>
      <c r="C74" s="25" t="s">
        <v>48</v>
      </c>
      <c r="D74" s="25" t="s">
        <v>49</v>
      </c>
      <c r="E74" s="25" t="s">
        <v>43</v>
      </c>
      <c r="F74" s="26">
        <v>44182</v>
      </c>
      <c r="G74" s="25">
        <v>2600</v>
      </c>
      <c r="M74" s="10"/>
    </row>
    <row r="75" spans="1:13" ht="18" customHeight="1" x14ac:dyDescent="0.4">
      <c r="A75" s="32">
        <v>11</v>
      </c>
      <c r="B75" s="25" t="str">
        <f>"9784863924239"</f>
        <v>9784863924239</v>
      </c>
      <c r="C75" s="25" t="s">
        <v>218</v>
      </c>
      <c r="D75" s="25" t="s">
        <v>217</v>
      </c>
      <c r="E75" s="25" t="s">
        <v>179</v>
      </c>
      <c r="F75" s="26">
        <v>43521</v>
      </c>
      <c r="G75" s="25">
        <v>1400</v>
      </c>
      <c r="M75" s="10"/>
    </row>
    <row r="76" spans="1:13" ht="18" customHeight="1" x14ac:dyDescent="0.4">
      <c r="A76" s="32">
        <v>12</v>
      </c>
      <c r="B76" s="25" t="str">
        <f>"9784010944783"</f>
        <v>9784010944783</v>
      </c>
      <c r="C76" s="25" t="s">
        <v>180</v>
      </c>
      <c r="D76" s="25" t="s">
        <v>52</v>
      </c>
      <c r="E76" s="25" t="s">
        <v>43</v>
      </c>
      <c r="F76" s="26">
        <v>42973</v>
      </c>
      <c r="G76" s="25">
        <v>2300</v>
      </c>
      <c r="M76" s="10"/>
    </row>
    <row r="77" spans="1:13" ht="18" customHeight="1" x14ac:dyDescent="0.4">
      <c r="A77" s="33">
        <v>13</v>
      </c>
      <c r="B77" s="34" t="str">
        <f>"9784866393001"</f>
        <v>9784866393001</v>
      </c>
      <c r="C77" s="34" t="s">
        <v>507</v>
      </c>
      <c r="D77" s="34" t="s">
        <v>508</v>
      </c>
      <c r="E77" s="34" t="s">
        <v>153</v>
      </c>
      <c r="F77" s="35">
        <v>43985</v>
      </c>
      <c r="G77" s="34">
        <v>2500</v>
      </c>
      <c r="M77" s="10"/>
    </row>
    <row r="78" spans="1:13" ht="18" customHeight="1" x14ac:dyDescent="0.4">
      <c r="A78" s="41"/>
      <c r="B78" s="42"/>
      <c r="F78" s="10"/>
      <c r="G78"/>
      <c r="M78" s="10"/>
    </row>
    <row r="79" spans="1:13" ht="18" customHeight="1" x14ac:dyDescent="0.4">
      <c r="A79" s="49" t="s">
        <v>141</v>
      </c>
      <c r="B79" s="49"/>
      <c r="F79"/>
      <c r="G79"/>
      <c r="M79" s="10"/>
    </row>
    <row r="80" spans="1:13" ht="18" customHeight="1" x14ac:dyDescent="0.4">
      <c r="A80" s="38" t="s">
        <v>1</v>
      </c>
      <c r="B80" s="39" t="s">
        <v>2</v>
      </c>
      <c r="C80" s="39" t="s">
        <v>3</v>
      </c>
      <c r="D80" s="39" t="s">
        <v>4</v>
      </c>
      <c r="E80" s="39" t="s">
        <v>5</v>
      </c>
      <c r="F80" s="39" t="s">
        <v>7</v>
      </c>
      <c r="G80" s="39" t="s">
        <v>8</v>
      </c>
      <c r="M80" s="10"/>
    </row>
    <row r="81" spans="1:13" ht="18" customHeight="1" x14ac:dyDescent="0.4">
      <c r="A81" s="32">
        <v>1</v>
      </c>
      <c r="B81" s="25" t="str">
        <f>"9784860641344"</f>
        <v>9784860641344</v>
      </c>
      <c r="C81" s="25" t="s">
        <v>112</v>
      </c>
      <c r="D81" s="25" t="s">
        <v>113</v>
      </c>
      <c r="E81" s="25" t="s">
        <v>54</v>
      </c>
      <c r="F81" s="26">
        <v>38991</v>
      </c>
      <c r="G81" s="25">
        <v>1800</v>
      </c>
      <c r="M81" s="10"/>
    </row>
    <row r="82" spans="1:13" ht="18" customHeight="1" x14ac:dyDescent="0.4">
      <c r="A82" s="32">
        <v>2</v>
      </c>
      <c r="B82" s="25" t="str">
        <f>"9784065180181"</f>
        <v>9784065180181</v>
      </c>
      <c r="C82" s="25" t="s">
        <v>110</v>
      </c>
      <c r="D82" s="25" t="s">
        <v>111</v>
      </c>
      <c r="E82" s="25" t="s">
        <v>19</v>
      </c>
      <c r="F82" s="26">
        <v>44855</v>
      </c>
      <c r="G82" s="25">
        <v>2500</v>
      </c>
      <c r="M82" s="10"/>
    </row>
    <row r="83" spans="1:13" ht="18" customHeight="1" x14ac:dyDescent="0.4">
      <c r="A83" s="32">
        <v>3</v>
      </c>
      <c r="B83" s="25" t="str">
        <f>"9784757440678"</f>
        <v>9784757440678</v>
      </c>
      <c r="C83" s="25" t="s">
        <v>509</v>
      </c>
      <c r="D83" s="25" t="s">
        <v>337</v>
      </c>
      <c r="E83" s="25" t="s">
        <v>61</v>
      </c>
      <c r="F83" s="26">
        <v>45394</v>
      </c>
      <c r="G83" s="25">
        <v>1800</v>
      </c>
      <c r="M83" s="10"/>
    </row>
    <row r="84" spans="1:13" ht="18" customHeight="1" x14ac:dyDescent="0.4">
      <c r="A84" s="32">
        <v>4</v>
      </c>
      <c r="B84" s="25" t="str">
        <f>"9784046056191"</f>
        <v>9784046056191</v>
      </c>
      <c r="C84" s="25" t="s">
        <v>351</v>
      </c>
      <c r="D84" s="25" t="s">
        <v>337</v>
      </c>
      <c r="E84" s="25" t="s">
        <v>27</v>
      </c>
      <c r="F84" s="26">
        <v>44650</v>
      </c>
      <c r="G84" s="25">
        <v>2200</v>
      </c>
      <c r="M84" s="10"/>
    </row>
    <row r="85" spans="1:13" ht="18" customHeight="1" x14ac:dyDescent="0.4">
      <c r="A85" s="32">
        <v>5</v>
      </c>
      <c r="B85" s="25" t="str">
        <f>"9784255013640"</f>
        <v>9784255013640</v>
      </c>
      <c r="C85" s="25" t="s">
        <v>510</v>
      </c>
      <c r="D85" s="25" t="s">
        <v>511</v>
      </c>
      <c r="E85" s="25" t="s">
        <v>73</v>
      </c>
      <c r="F85" s="26">
        <v>45355</v>
      </c>
      <c r="G85" s="25">
        <v>2200</v>
      </c>
      <c r="M85" s="10"/>
    </row>
    <row r="86" spans="1:13" ht="18" customHeight="1" x14ac:dyDescent="0.4">
      <c r="A86" s="32">
        <v>6</v>
      </c>
      <c r="B86" s="25" t="str">
        <f>"9784900790056"</f>
        <v>9784900790056</v>
      </c>
      <c r="C86" s="25" t="s">
        <v>353</v>
      </c>
      <c r="D86" s="25" t="s">
        <v>354</v>
      </c>
      <c r="E86" s="25" t="s">
        <v>355</v>
      </c>
      <c r="F86" s="26">
        <v>36617</v>
      </c>
      <c r="G86" s="25">
        <v>1200</v>
      </c>
      <c r="M86" s="10"/>
    </row>
    <row r="87" spans="1:13" ht="18" customHeight="1" x14ac:dyDescent="0.4">
      <c r="A87" s="32">
        <v>7</v>
      </c>
      <c r="B87" s="25" t="str">
        <f>"9784757440197"</f>
        <v>9784757440197</v>
      </c>
      <c r="C87" s="25" t="s">
        <v>512</v>
      </c>
      <c r="D87" s="25" t="s">
        <v>513</v>
      </c>
      <c r="E87" s="25" t="s">
        <v>61</v>
      </c>
      <c r="F87" s="26">
        <v>45177</v>
      </c>
      <c r="G87" s="25">
        <v>1900</v>
      </c>
      <c r="M87" s="10"/>
    </row>
    <row r="88" spans="1:13" ht="18" customHeight="1" x14ac:dyDescent="0.4">
      <c r="A88" s="32">
        <v>8</v>
      </c>
      <c r="B88" s="25" t="str">
        <f>"9784757440500"</f>
        <v>9784757440500</v>
      </c>
      <c r="C88" s="25" t="s">
        <v>514</v>
      </c>
      <c r="D88" s="25" t="s">
        <v>350</v>
      </c>
      <c r="E88" s="25" t="s">
        <v>61</v>
      </c>
      <c r="F88" s="26">
        <v>45393</v>
      </c>
      <c r="G88" s="25">
        <v>1800</v>
      </c>
      <c r="M88" s="10"/>
    </row>
    <row r="89" spans="1:13" ht="18" customHeight="1" x14ac:dyDescent="0.4">
      <c r="A89" s="32">
        <v>9</v>
      </c>
      <c r="B89" s="25" t="str">
        <f>"9784866394817"</f>
        <v>9784866394817</v>
      </c>
      <c r="C89" s="25" t="s">
        <v>515</v>
      </c>
      <c r="D89" s="25" t="s">
        <v>357</v>
      </c>
      <c r="E89" s="25" t="s">
        <v>153</v>
      </c>
      <c r="F89" s="26">
        <v>44679</v>
      </c>
      <c r="G89" s="25">
        <v>2200</v>
      </c>
      <c r="M89" s="10"/>
    </row>
    <row r="90" spans="1:13" ht="18" customHeight="1" x14ac:dyDescent="0.4">
      <c r="A90" s="32">
        <v>10</v>
      </c>
      <c r="B90" s="25" t="str">
        <f>"9784471113407"</f>
        <v>9784471113407</v>
      </c>
      <c r="C90" s="25" t="s">
        <v>516</v>
      </c>
      <c r="D90" s="25" t="s">
        <v>517</v>
      </c>
      <c r="E90" s="25" t="s">
        <v>114</v>
      </c>
      <c r="F90" s="26">
        <v>44309</v>
      </c>
      <c r="G90" s="25">
        <v>1200</v>
      </c>
      <c r="M90" s="10"/>
    </row>
    <row r="91" spans="1:13" x14ac:dyDescent="0.4">
      <c r="M91" s="10"/>
    </row>
    <row r="92" spans="1:13" x14ac:dyDescent="0.4">
      <c r="M92" s="10"/>
    </row>
    <row r="93" spans="1:13" x14ac:dyDescent="0.4">
      <c r="M93" s="10"/>
    </row>
    <row r="94" spans="1:13" x14ac:dyDescent="0.4">
      <c r="M94" s="10"/>
    </row>
    <row r="95" spans="1:13" x14ac:dyDescent="0.4">
      <c r="M95" s="10"/>
    </row>
    <row r="96" spans="1:13" x14ac:dyDescent="0.4">
      <c r="M96" s="10"/>
    </row>
    <row r="97" spans="13:13" x14ac:dyDescent="0.4">
      <c r="M97" s="10"/>
    </row>
    <row r="98" spans="13:13" x14ac:dyDescent="0.4">
      <c r="M98" s="10"/>
    </row>
    <row r="99" spans="13:13" x14ac:dyDescent="0.4">
      <c r="M99" s="10"/>
    </row>
    <row r="100" spans="13:13" x14ac:dyDescent="0.4">
      <c r="M100" s="10"/>
    </row>
    <row r="102" spans="13:13" x14ac:dyDescent="0.4">
      <c r="M102" s="10"/>
    </row>
    <row r="103" spans="13:13" x14ac:dyDescent="0.4">
      <c r="M103" s="10"/>
    </row>
    <row r="104" spans="13:13" x14ac:dyDescent="0.4">
      <c r="M104" s="10"/>
    </row>
    <row r="105" spans="13:13" x14ac:dyDescent="0.4">
      <c r="M105" s="10"/>
    </row>
    <row r="106" spans="13:13" x14ac:dyDescent="0.4">
      <c r="M106" s="10"/>
    </row>
    <row r="107" spans="13:13" x14ac:dyDescent="0.4">
      <c r="M107" s="10"/>
    </row>
    <row r="108" spans="13:13" x14ac:dyDescent="0.4">
      <c r="M108" s="10"/>
    </row>
    <row r="109" spans="13:13" x14ac:dyDescent="0.4">
      <c r="M109" s="10"/>
    </row>
    <row r="110" spans="13:13" x14ac:dyDescent="0.4">
      <c r="M110" s="10"/>
    </row>
    <row r="111" spans="13:13" x14ac:dyDescent="0.4">
      <c r="M111" s="10"/>
    </row>
    <row r="112" spans="13:13" x14ac:dyDescent="0.4">
      <c r="M112" s="10"/>
    </row>
    <row r="113" spans="13:13" x14ac:dyDescent="0.4">
      <c r="M113" s="10"/>
    </row>
    <row r="114" spans="13:13" x14ac:dyDescent="0.4">
      <c r="M114" s="10"/>
    </row>
    <row r="115" spans="13:13" x14ac:dyDescent="0.4">
      <c r="M115" s="10"/>
    </row>
    <row r="116" spans="13:13" x14ac:dyDescent="0.4">
      <c r="M116" s="10"/>
    </row>
    <row r="117" spans="13:13" x14ac:dyDescent="0.4">
      <c r="M117" s="10"/>
    </row>
    <row r="118" spans="13:13" x14ac:dyDescent="0.4">
      <c r="M118" s="10"/>
    </row>
    <row r="119" spans="13:13" x14ac:dyDescent="0.4">
      <c r="M119" s="10"/>
    </row>
    <row r="120" spans="13:13" x14ac:dyDescent="0.4">
      <c r="M120" s="10"/>
    </row>
    <row r="121" spans="13:13" x14ac:dyDescent="0.4">
      <c r="M121" s="10"/>
    </row>
    <row r="122" spans="13:13" x14ac:dyDescent="0.4">
      <c r="M122" s="10"/>
    </row>
    <row r="123" spans="13:13" x14ac:dyDescent="0.4">
      <c r="M123" s="10"/>
    </row>
    <row r="124" spans="13:13" x14ac:dyDescent="0.4">
      <c r="M124" s="10"/>
    </row>
    <row r="125" spans="13:13" x14ac:dyDescent="0.4">
      <c r="M125" s="10"/>
    </row>
    <row r="126" spans="13:13" x14ac:dyDescent="0.4">
      <c r="M126" s="10"/>
    </row>
    <row r="127" spans="13:13" x14ac:dyDescent="0.4">
      <c r="M127" s="10"/>
    </row>
    <row r="128" spans="13:13" x14ac:dyDescent="0.4">
      <c r="M128" s="10"/>
    </row>
    <row r="129" spans="13:13" x14ac:dyDescent="0.4">
      <c r="M129" s="10"/>
    </row>
    <row r="130" spans="13:13" x14ac:dyDescent="0.4">
      <c r="M130" s="10"/>
    </row>
    <row r="131" spans="13:13" x14ac:dyDescent="0.4">
      <c r="M131" s="10"/>
    </row>
    <row r="132" spans="13:13" x14ac:dyDescent="0.4">
      <c r="M132" s="10"/>
    </row>
    <row r="133" spans="13:13" x14ac:dyDescent="0.4">
      <c r="M133" s="10"/>
    </row>
    <row r="134" spans="13:13" x14ac:dyDescent="0.4">
      <c r="M134" s="10"/>
    </row>
    <row r="135" spans="13:13" x14ac:dyDescent="0.4">
      <c r="M135" s="10"/>
    </row>
    <row r="136" spans="13:13" x14ac:dyDescent="0.4">
      <c r="M136" s="10"/>
    </row>
    <row r="137" spans="13:13" x14ac:dyDescent="0.4">
      <c r="M137" s="10"/>
    </row>
    <row r="138" spans="13:13" x14ac:dyDescent="0.4">
      <c r="M138" s="10"/>
    </row>
    <row r="139" spans="13:13" x14ac:dyDescent="0.4">
      <c r="M139" s="10"/>
    </row>
    <row r="140" spans="13:13" x14ac:dyDescent="0.4">
      <c r="M140" s="10"/>
    </row>
    <row r="141" spans="13:13" x14ac:dyDescent="0.4">
      <c r="M141" s="10"/>
    </row>
    <row r="142" spans="13:13" x14ac:dyDescent="0.4">
      <c r="M142" s="10"/>
    </row>
    <row r="143" spans="13:13" x14ac:dyDescent="0.4">
      <c r="M143" s="10"/>
    </row>
    <row r="144" spans="13:13" x14ac:dyDescent="0.4">
      <c r="M144" s="10"/>
    </row>
    <row r="145" spans="13:13" x14ac:dyDescent="0.4">
      <c r="M145" s="10"/>
    </row>
    <row r="146" spans="13:13" x14ac:dyDescent="0.4">
      <c r="M146" s="10"/>
    </row>
    <row r="147" spans="13:13" x14ac:dyDescent="0.4">
      <c r="M147" s="10"/>
    </row>
    <row r="148" spans="13:13" x14ac:dyDescent="0.4">
      <c r="M148" s="10"/>
    </row>
    <row r="149" spans="13:13" x14ac:dyDescent="0.4">
      <c r="M149" s="10"/>
    </row>
    <row r="150" spans="13:13" x14ac:dyDescent="0.4">
      <c r="M150" s="10"/>
    </row>
    <row r="151" spans="13:13" x14ac:dyDescent="0.4">
      <c r="M151" s="10"/>
    </row>
    <row r="152" spans="13:13" x14ac:dyDescent="0.4">
      <c r="M152" s="10"/>
    </row>
    <row r="153" spans="13:13" x14ac:dyDescent="0.4">
      <c r="M153" s="10"/>
    </row>
    <row r="154" spans="13:13" x14ac:dyDescent="0.4">
      <c r="M154" s="10"/>
    </row>
    <row r="155" spans="13:13" x14ac:dyDescent="0.4">
      <c r="M155" s="10"/>
    </row>
    <row r="156" spans="13:13" x14ac:dyDescent="0.4">
      <c r="M156" s="10"/>
    </row>
    <row r="157" spans="13:13" x14ac:dyDescent="0.4">
      <c r="M157" s="10"/>
    </row>
    <row r="158" spans="13:13" x14ac:dyDescent="0.4">
      <c r="M158" s="10"/>
    </row>
    <row r="159" spans="13:13" x14ac:dyDescent="0.4">
      <c r="M159" s="10"/>
    </row>
    <row r="160" spans="13:13" x14ac:dyDescent="0.4">
      <c r="M160" s="10"/>
    </row>
    <row r="161" spans="13:13" x14ac:dyDescent="0.4">
      <c r="M161" s="10"/>
    </row>
    <row r="162" spans="13:13" x14ac:dyDescent="0.4">
      <c r="M162" s="10"/>
    </row>
    <row r="163" spans="13:13" x14ac:dyDescent="0.4">
      <c r="M163" s="10"/>
    </row>
    <row r="164" spans="13:13" x14ac:dyDescent="0.4">
      <c r="M164" s="10"/>
    </row>
    <row r="165" spans="13:13" x14ac:dyDescent="0.4">
      <c r="M165" s="10"/>
    </row>
    <row r="166" spans="13:13" x14ac:dyDescent="0.4">
      <c r="M166" s="10"/>
    </row>
    <row r="167" spans="13:13" x14ac:dyDescent="0.4">
      <c r="M167" s="10"/>
    </row>
    <row r="168" spans="13:13" x14ac:dyDescent="0.4">
      <c r="M168" s="10"/>
    </row>
    <row r="169" spans="13:13" x14ac:dyDescent="0.4">
      <c r="M169" s="10"/>
    </row>
    <row r="170" spans="13:13" x14ac:dyDescent="0.4">
      <c r="M170" s="10"/>
    </row>
    <row r="171" spans="13:13" x14ac:dyDescent="0.4">
      <c r="M171" s="10"/>
    </row>
    <row r="172" spans="13:13" x14ac:dyDescent="0.4">
      <c r="M172" s="10"/>
    </row>
    <row r="173" spans="13:13" x14ac:dyDescent="0.4">
      <c r="M173" s="10"/>
    </row>
    <row r="174" spans="13:13" x14ac:dyDescent="0.4">
      <c r="M174" s="10"/>
    </row>
    <row r="175" spans="13:13" x14ac:dyDescent="0.4">
      <c r="M175" s="10"/>
    </row>
    <row r="176" spans="13:13" x14ac:dyDescent="0.4">
      <c r="M176" s="10"/>
    </row>
    <row r="177" spans="13:13" x14ac:dyDescent="0.4">
      <c r="M177" s="10"/>
    </row>
    <row r="178" spans="13:13" x14ac:dyDescent="0.4">
      <c r="M178" s="10"/>
    </row>
    <row r="179" spans="13:13" x14ac:dyDescent="0.4">
      <c r="M179" s="10"/>
    </row>
    <row r="180" spans="13:13" x14ac:dyDescent="0.4">
      <c r="M180" s="10"/>
    </row>
    <row r="181" spans="13:13" x14ac:dyDescent="0.4">
      <c r="M181" s="10"/>
    </row>
    <row r="182" spans="13:13" x14ac:dyDescent="0.4">
      <c r="M182" s="10"/>
    </row>
    <row r="183" spans="13:13" x14ac:dyDescent="0.4">
      <c r="M183" s="10"/>
    </row>
    <row r="184" spans="13:13" x14ac:dyDescent="0.4">
      <c r="M184" s="10"/>
    </row>
    <row r="185" spans="13:13" x14ac:dyDescent="0.4">
      <c r="M185" s="10"/>
    </row>
    <row r="186" spans="13:13" x14ac:dyDescent="0.4">
      <c r="M186" s="10"/>
    </row>
    <row r="187" spans="13:13" x14ac:dyDescent="0.4">
      <c r="M187" s="10"/>
    </row>
    <row r="188" spans="13:13" x14ac:dyDescent="0.4">
      <c r="M188" s="10"/>
    </row>
    <row r="189" spans="13:13" x14ac:dyDescent="0.4">
      <c r="M189" s="10"/>
    </row>
    <row r="190" spans="13:13" x14ac:dyDescent="0.4">
      <c r="M190" s="10"/>
    </row>
    <row r="191" spans="13:13" x14ac:dyDescent="0.4">
      <c r="M191" s="10"/>
    </row>
    <row r="192" spans="13:13" x14ac:dyDescent="0.4">
      <c r="M192" s="10"/>
    </row>
    <row r="193" spans="13:13" x14ac:dyDescent="0.4">
      <c r="M193" s="10"/>
    </row>
    <row r="194" spans="13:13" x14ac:dyDescent="0.4">
      <c r="M194" s="10"/>
    </row>
    <row r="195" spans="13:13" x14ac:dyDescent="0.4">
      <c r="M195" s="10"/>
    </row>
    <row r="196" spans="13:13" x14ac:dyDescent="0.4">
      <c r="M196" s="10"/>
    </row>
    <row r="197" spans="13:13" x14ac:dyDescent="0.4">
      <c r="M197" s="10"/>
    </row>
    <row r="198" spans="13:13" x14ac:dyDescent="0.4">
      <c r="M198" s="10"/>
    </row>
    <row r="199" spans="13:13" x14ac:dyDescent="0.4">
      <c r="M199" s="10"/>
    </row>
    <row r="200" spans="13:13" x14ac:dyDescent="0.4">
      <c r="M200" s="10"/>
    </row>
    <row r="201" spans="13:13" x14ac:dyDescent="0.4">
      <c r="M201" s="10"/>
    </row>
    <row r="202" spans="13:13" x14ac:dyDescent="0.4">
      <c r="M202" s="10"/>
    </row>
    <row r="203" spans="13:13" x14ac:dyDescent="0.4">
      <c r="M203" s="10"/>
    </row>
    <row r="204" spans="13:13" x14ac:dyDescent="0.4">
      <c r="M204" s="10"/>
    </row>
    <row r="205" spans="13:13" x14ac:dyDescent="0.4">
      <c r="M205" s="10"/>
    </row>
    <row r="206" spans="13:13" x14ac:dyDescent="0.4">
      <c r="M206" s="10"/>
    </row>
    <row r="207" spans="13:13" x14ac:dyDescent="0.4">
      <c r="M207" s="10"/>
    </row>
    <row r="208" spans="13:13" x14ac:dyDescent="0.4">
      <c r="M208" s="10"/>
    </row>
    <row r="209" spans="13:13" x14ac:dyDescent="0.4">
      <c r="M209" s="10"/>
    </row>
    <row r="210" spans="13:13" x14ac:dyDescent="0.4">
      <c r="M210" s="10"/>
    </row>
    <row r="211" spans="13:13" x14ac:dyDescent="0.4">
      <c r="M211" s="10"/>
    </row>
    <row r="212" spans="13:13" x14ac:dyDescent="0.4">
      <c r="M212" s="10"/>
    </row>
    <row r="213" spans="13:13" x14ac:dyDescent="0.4">
      <c r="M213" s="10"/>
    </row>
    <row r="214" spans="13:13" x14ac:dyDescent="0.4">
      <c r="M214" s="10"/>
    </row>
    <row r="215" spans="13:13" x14ac:dyDescent="0.4">
      <c r="M215" s="10"/>
    </row>
    <row r="216" spans="13:13" x14ac:dyDescent="0.4">
      <c r="M216" s="10"/>
    </row>
    <row r="217" spans="13:13" x14ac:dyDescent="0.4">
      <c r="M217" s="10"/>
    </row>
    <row r="218" spans="13:13" x14ac:dyDescent="0.4">
      <c r="M218" s="10"/>
    </row>
    <row r="219" spans="13:13" x14ac:dyDescent="0.4">
      <c r="M219" s="10"/>
    </row>
    <row r="220" spans="13:13" x14ac:dyDescent="0.4">
      <c r="M220" s="10"/>
    </row>
    <row r="221" spans="13:13" x14ac:dyDescent="0.4">
      <c r="M221" s="10"/>
    </row>
    <row r="222" spans="13:13" x14ac:dyDescent="0.4">
      <c r="M222" s="10"/>
    </row>
    <row r="223" spans="13:13" x14ac:dyDescent="0.4">
      <c r="M223" s="10"/>
    </row>
    <row r="224" spans="13:13" x14ac:dyDescent="0.4">
      <c r="M224" s="10"/>
    </row>
    <row r="225" spans="13:13" x14ac:dyDescent="0.4">
      <c r="M225" s="10"/>
    </row>
    <row r="226" spans="13:13" x14ac:dyDescent="0.4">
      <c r="M226" s="10"/>
    </row>
    <row r="227" spans="13:13" x14ac:dyDescent="0.4">
      <c r="M227" s="10"/>
    </row>
    <row r="228" spans="13:13" x14ac:dyDescent="0.4">
      <c r="M228" s="10"/>
    </row>
    <row r="229" spans="13:13" x14ac:dyDescent="0.4">
      <c r="M229" s="10"/>
    </row>
    <row r="230" spans="13:13" x14ac:dyDescent="0.4">
      <c r="M230" s="10"/>
    </row>
    <row r="231" spans="13:13" x14ac:dyDescent="0.4">
      <c r="M231" s="10"/>
    </row>
    <row r="232" spans="13:13" x14ac:dyDescent="0.4">
      <c r="M232" s="10"/>
    </row>
    <row r="233" spans="13:13" x14ac:dyDescent="0.4">
      <c r="M233" s="10"/>
    </row>
    <row r="234" spans="13:13" x14ac:dyDescent="0.4">
      <c r="M234" s="10"/>
    </row>
    <row r="235" spans="13:13" x14ac:dyDescent="0.4">
      <c r="M235" s="10"/>
    </row>
    <row r="236" spans="13:13" x14ac:dyDescent="0.4">
      <c r="M236" s="10"/>
    </row>
    <row r="237" spans="13:13" x14ac:dyDescent="0.4">
      <c r="M237" s="10"/>
    </row>
    <row r="238" spans="13:13" x14ac:dyDescent="0.4">
      <c r="M238" s="10"/>
    </row>
    <row r="239" spans="13:13" x14ac:dyDescent="0.4">
      <c r="M239" s="10"/>
    </row>
    <row r="240" spans="13:13" x14ac:dyDescent="0.4">
      <c r="M240" s="10"/>
    </row>
    <row r="241" spans="13:13" x14ac:dyDescent="0.4">
      <c r="M241" s="10"/>
    </row>
    <row r="242" spans="13:13" x14ac:dyDescent="0.4">
      <c r="M242" s="10"/>
    </row>
    <row r="243" spans="13:13" x14ac:dyDescent="0.4">
      <c r="M243" s="10"/>
    </row>
    <row r="244" spans="13:13" x14ac:dyDescent="0.4">
      <c r="M244" s="10"/>
    </row>
    <row r="245" spans="13:13" x14ac:dyDescent="0.4">
      <c r="M245" s="10"/>
    </row>
    <row r="246" spans="13:13" x14ac:dyDescent="0.4">
      <c r="M246" s="10"/>
    </row>
    <row r="247" spans="13:13" x14ac:dyDescent="0.4">
      <c r="M247" s="10"/>
    </row>
    <row r="248" spans="13:13" x14ac:dyDescent="0.4">
      <c r="M248" s="10"/>
    </row>
    <row r="249" spans="13:13" x14ac:dyDescent="0.4">
      <c r="M249" s="10"/>
    </row>
    <row r="250" spans="13:13" x14ac:dyDescent="0.4">
      <c r="M250" s="10"/>
    </row>
    <row r="251" spans="13:13" x14ac:dyDescent="0.4">
      <c r="M251" s="10"/>
    </row>
    <row r="252" spans="13:13" x14ac:dyDescent="0.4">
      <c r="M252" s="10"/>
    </row>
    <row r="253" spans="13:13" x14ac:dyDescent="0.4">
      <c r="M253" s="10"/>
    </row>
    <row r="254" spans="13:13" x14ac:dyDescent="0.4">
      <c r="M254" s="10"/>
    </row>
    <row r="255" spans="13:13" x14ac:dyDescent="0.4">
      <c r="M255" s="10"/>
    </row>
    <row r="256" spans="13:13" x14ac:dyDescent="0.4">
      <c r="M256" s="10"/>
    </row>
    <row r="257" spans="13:13" x14ac:dyDescent="0.4">
      <c r="M257" s="10"/>
    </row>
    <row r="258" spans="13:13" x14ac:dyDescent="0.4">
      <c r="M258" s="10"/>
    </row>
    <row r="259" spans="13:13" x14ac:dyDescent="0.4">
      <c r="M259" s="10"/>
    </row>
    <row r="260" spans="13:13" x14ac:dyDescent="0.4">
      <c r="M260" s="10"/>
    </row>
    <row r="261" spans="13:13" x14ac:dyDescent="0.4">
      <c r="M261" s="10"/>
    </row>
    <row r="262" spans="13:13" x14ac:dyDescent="0.4">
      <c r="M262" s="10"/>
    </row>
    <row r="263" spans="13:13" x14ac:dyDescent="0.4">
      <c r="M263" s="10"/>
    </row>
    <row r="264" spans="13:13" x14ac:dyDescent="0.4">
      <c r="M264" s="10"/>
    </row>
    <row r="265" spans="13:13" x14ac:dyDescent="0.4">
      <c r="M265" s="10"/>
    </row>
    <row r="266" spans="13:13" x14ac:dyDescent="0.4">
      <c r="M266" s="10"/>
    </row>
    <row r="267" spans="13:13" x14ac:dyDescent="0.4">
      <c r="M267" s="10"/>
    </row>
    <row r="268" spans="13:13" x14ac:dyDescent="0.4">
      <c r="M268" s="10"/>
    </row>
    <row r="269" spans="13:13" x14ac:dyDescent="0.4">
      <c r="M269" s="10"/>
    </row>
    <row r="270" spans="13:13" x14ac:dyDescent="0.4">
      <c r="M270" s="10"/>
    </row>
    <row r="271" spans="13:13" x14ac:dyDescent="0.4">
      <c r="M271" s="10"/>
    </row>
    <row r="272" spans="13:13" x14ac:dyDescent="0.4">
      <c r="M272" s="10"/>
    </row>
    <row r="273" spans="13:13" x14ac:dyDescent="0.4">
      <c r="M273" s="10"/>
    </row>
    <row r="274" spans="13:13" x14ac:dyDescent="0.4">
      <c r="M274" s="10"/>
    </row>
    <row r="275" spans="13:13" x14ac:dyDescent="0.4">
      <c r="M275" s="10"/>
    </row>
    <row r="276" spans="13:13" x14ac:dyDescent="0.4">
      <c r="M276" s="10"/>
    </row>
    <row r="277" spans="13:13" x14ac:dyDescent="0.4">
      <c r="M277" s="10"/>
    </row>
    <row r="278" spans="13:13" x14ac:dyDescent="0.4">
      <c r="M278" s="10"/>
    </row>
    <row r="279" spans="13:13" x14ac:dyDescent="0.4">
      <c r="M279" s="10"/>
    </row>
    <row r="280" spans="13:13" x14ac:dyDescent="0.4">
      <c r="M280" s="10"/>
    </row>
    <row r="281" spans="13:13" x14ac:dyDescent="0.4">
      <c r="M281" s="10"/>
    </row>
    <row r="282" spans="13:13" x14ac:dyDescent="0.4">
      <c r="M282" s="10"/>
    </row>
    <row r="283" spans="13:13" x14ac:dyDescent="0.4">
      <c r="M283" s="10"/>
    </row>
    <row r="284" spans="13:13" x14ac:dyDescent="0.4">
      <c r="M284" s="10"/>
    </row>
    <row r="285" spans="13:13" x14ac:dyDescent="0.4">
      <c r="M285" s="10"/>
    </row>
    <row r="286" spans="13:13" x14ac:dyDescent="0.4">
      <c r="M286" s="10"/>
    </row>
    <row r="287" spans="13:13" x14ac:dyDescent="0.4">
      <c r="M287" s="10"/>
    </row>
    <row r="288" spans="13:13" x14ac:dyDescent="0.4">
      <c r="M288" s="10"/>
    </row>
    <row r="289" spans="13:13" x14ac:dyDescent="0.4">
      <c r="M289" s="10"/>
    </row>
    <row r="290" spans="13:13" x14ac:dyDescent="0.4">
      <c r="M290" s="10"/>
    </row>
    <row r="291" spans="13:13" x14ac:dyDescent="0.4">
      <c r="M291" s="10"/>
    </row>
    <row r="292" spans="13:13" x14ac:dyDescent="0.4">
      <c r="M292" s="10"/>
    </row>
    <row r="293" spans="13:13" x14ac:dyDescent="0.4">
      <c r="M293" s="10"/>
    </row>
    <row r="294" spans="13:13" x14ac:dyDescent="0.4">
      <c r="M294" s="10"/>
    </row>
    <row r="295" spans="13:13" x14ac:dyDescent="0.4">
      <c r="M295" s="10"/>
    </row>
    <row r="296" spans="13:13" x14ac:dyDescent="0.4">
      <c r="M296" s="10"/>
    </row>
    <row r="297" spans="13:13" x14ac:dyDescent="0.4">
      <c r="M297" s="10"/>
    </row>
    <row r="298" spans="13:13" x14ac:dyDescent="0.4">
      <c r="M298" s="10"/>
    </row>
    <row r="299" spans="13:13" x14ac:dyDescent="0.4">
      <c r="M299" s="10"/>
    </row>
    <row r="300" spans="13:13" x14ac:dyDescent="0.4">
      <c r="M300" s="10"/>
    </row>
    <row r="301" spans="13:13" x14ac:dyDescent="0.4">
      <c r="M301" s="10"/>
    </row>
    <row r="302" spans="13:13" x14ac:dyDescent="0.4">
      <c r="M302" s="10"/>
    </row>
    <row r="303" spans="13:13" x14ac:dyDescent="0.4">
      <c r="M303" s="10"/>
    </row>
    <row r="304" spans="13:13" x14ac:dyDescent="0.4">
      <c r="M304" s="10"/>
    </row>
    <row r="305" spans="13:13" x14ac:dyDescent="0.4">
      <c r="M305" s="10"/>
    </row>
    <row r="306" spans="13:13" x14ac:dyDescent="0.4">
      <c r="M306" s="10"/>
    </row>
    <row r="307" spans="13:13" x14ac:dyDescent="0.4">
      <c r="M307" s="10"/>
    </row>
    <row r="308" spans="13:13" x14ac:dyDescent="0.4">
      <c r="M308" s="10"/>
    </row>
    <row r="309" spans="13:13" x14ac:dyDescent="0.4">
      <c r="M309" s="10"/>
    </row>
    <row r="310" spans="13:13" x14ac:dyDescent="0.4">
      <c r="M310" s="10"/>
    </row>
    <row r="311" spans="13:13" x14ac:dyDescent="0.4">
      <c r="M311" s="10"/>
    </row>
    <row r="312" spans="13:13" x14ac:dyDescent="0.4">
      <c r="M312" s="10"/>
    </row>
    <row r="313" spans="13:13" x14ac:dyDescent="0.4">
      <c r="M313" s="10"/>
    </row>
    <row r="314" spans="13:13" x14ac:dyDescent="0.4">
      <c r="M314" s="10"/>
    </row>
    <row r="315" spans="13:13" x14ac:dyDescent="0.4">
      <c r="M315" s="10"/>
    </row>
    <row r="316" spans="13:13" x14ac:dyDescent="0.4">
      <c r="M316" s="10"/>
    </row>
    <row r="317" spans="13:13" x14ac:dyDescent="0.4">
      <c r="M317" s="10"/>
    </row>
    <row r="318" spans="13:13" x14ac:dyDescent="0.4">
      <c r="M318" s="10"/>
    </row>
    <row r="319" spans="13:13" x14ac:dyDescent="0.4">
      <c r="M319" s="10"/>
    </row>
    <row r="320" spans="13:13" x14ac:dyDescent="0.4">
      <c r="M320" s="10"/>
    </row>
    <row r="321" spans="13:13" x14ac:dyDescent="0.4">
      <c r="M321" s="10"/>
    </row>
    <row r="322" spans="13:13" x14ac:dyDescent="0.4">
      <c r="M322" s="10"/>
    </row>
    <row r="323" spans="13:13" x14ac:dyDescent="0.4">
      <c r="M323" s="10"/>
    </row>
    <row r="324" spans="13:13" x14ac:dyDescent="0.4">
      <c r="M324" s="10"/>
    </row>
    <row r="325" spans="13:13" x14ac:dyDescent="0.4">
      <c r="M325" s="10"/>
    </row>
    <row r="326" spans="13:13" x14ac:dyDescent="0.4">
      <c r="M326" s="10"/>
    </row>
    <row r="327" spans="13:13" x14ac:dyDescent="0.4">
      <c r="M327" s="10"/>
    </row>
    <row r="328" spans="13:13" x14ac:dyDescent="0.4">
      <c r="M328" s="10"/>
    </row>
    <row r="329" spans="13:13" x14ac:dyDescent="0.4">
      <c r="M329" s="10"/>
    </row>
    <row r="330" spans="13:13" x14ac:dyDescent="0.4">
      <c r="M330" s="10"/>
    </row>
    <row r="331" spans="13:13" x14ac:dyDescent="0.4">
      <c r="M331" s="10"/>
    </row>
    <row r="332" spans="13:13" x14ac:dyDescent="0.4">
      <c r="M332" s="10"/>
    </row>
    <row r="333" spans="13:13" x14ac:dyDescent="0.4">
      <c r="M333" s="10"/>
    </row>
    <row r="334" spans="13:13" x14ac:dyDescent="0.4">
      <c r="M334" s="10"/>
    </row>
    <row r="335" spans="13:13" x14ac:dyDescent="0.4">
      <c r="M335" s="10"/>
    </row>
    <row r="336" spans="13:13" x14ac:dyDescent="0.4">
      <c r="M336" s="10"/>
    </row>
    <row r="337" spans="13:13" x14ac:dyDescent="0.4">
      <c r="M337" s="10"/>
    </row>
    <row r="338" spans="13:13" x14ac:dyDescent="0.4">
      <c r="M338" s="10"/>
    </row>
    <row r="339" spans="13:13" x14ac:dyDescent="0.4">
      <c r="M339" s="10"/>
    </row>
    <row r="340" spans="13:13" x14ac:dyDescent="0.4">
      <c r="M340" s="10"/>
    </row>
    <row r="341" spans="13:13" x14ac:dyDescent="0.4">
      <c r="M341" s="10"/>
    </row>
    <row r="342" spans="13:13" x14ac:dyDescent="0.4">
      <c r="M342" s="10"/>
    </row>
    <row r="343" spans="13:13" x14ac:dyDescent="0.4">
      <c r="M343" s="10"/>
    </row>
    <row r="344" spans="13:13" x14ac:dyDescent="0.4">
      <c r="M344" s="10"/>
    </row>
    <row r="345" spans="13:13" x14ac:dyDescent="0.4">
      <c r="M345" s="10"/>
    </row>
    <row r="346" spans="13:13" x14ac:dyDescent="0.4">
      <c r="M346" s="10"/>
    </row>
    <row r="347" spans="13:13" x14ac:dyDescent="0.4">
      <c r="M347" s="10"/>
    </row>
    <row r="348" spans="13:13" x14ac:dyDescent="0.4">
      <c r="M348" s="10"/>
    </row>
    <row r="349" spans="13:13" x14ac:dyDescent="0.4">
      <c r="M349" s="10"/>
    </row>
    <row r="350" spans="13:13" x14ac:dyDescent="0.4">
      <c r="M350" s="10"/>
    </row>
    <row r="351" spans="13:13" x14ac:dyDescent="0.4">
      <c r="M351" s="10"/>
    </row>
    <row r="352" spans="13:13" x14ac:dyDescent="0.4">
      <c r="M352" s="10"/>
    </row>
    <row r="353" spans="13:13" x14ac:dyDescent="0.4">
      <c r="M353" s="10"/>
    </row>
    <row r="354" spans="13:13" x14ac:dyDescent="0.4">
      <c r="M354" s="10"/>
    </row>
    <row r="355" spans="13:13" x14ac:dyDescent="0.4">
      <c r="M355" s="10"/>
    </row>
    <row r="356" spans="13:13" x14ac:dyDescent="0.4">
      <c r="M356" s="10"/>
    </row>
    <row r="357" spans="13:13" x14ac:dyDescent="0.4">
      <c r="M357" s="10"/>
    </row>
    <row r="358" spans="13:13" x14ac:dyDescent="0.4">
      <c r="M358" s="10"/>
    </row>
    <row r="359" spans="13:13" x14ac:dyDescent="0.4">
      <c r="M359" s="10"/>
    </row>
    <row r="360" spans="13:13" x14ac:dyDescent="0.4">
      <c r="M360" s="10"/>
    </row>
    <row r="361" spans="13:13" x14ac:dyDescent="0.4">
      <c r="M361" s="10"/>
    </row>
    <row r="362" spans="13:13" x14ac:dyDescent="0.4">
      <c r="M362" s="10"/>
    </row>
    <row r="363" spans="13:13" x14ac:dyDescent="0.4">
      <c r="M363" s="10"/>
    </row>
    <row r="364" spans="13:13" x14ac:dyDescent="0.4">
      <c r="M364" s="10"/>
    </row>
    <row r="365" spans="13:13" x14ac:dyDescent="0.4">
      <c r="M365" s="10"/>
    </row>
    <row r="366" spans="13:13" x14ac:dyDescent="0.4">
      <c r="M366" s="10"/>
    </row>
    <row r="367" spans="13:13" x14ac:dyDescent="0.4">
      <c r="M367" s="10"/>
    </row>
    <row r="368" spans="13:13" x14ac:dyDescent="0.4">
      <c r="M368" s="10"/>
    </row>
    <row r="369" spans="13:13" x14ac:dyDescent="0.4">
      <c r="M369" s="10"/>
    </row>
    <row r="370" spans="13:13" x14ac:dyDescent="0.4">
      <c r="M370" s="10"/>
    </row>
    <row r="371" spans="13:13" x14ac:dyDescent="0.4">
      <c r="M371" s="10"/>
    </row>
    <row r="372" spans="13:13" x14ac:dyDescent="0.4">
      <c r="M372" s="10"/>
    </row>
    <row r="373" spans="13:13" x14ac:dyDescent="0.4">
      <c r="M373" s="10"/>
    </row>
    <row r="374" spans="13:13" x14ac:dyDescent="0.4">
      <c r="M374" s="10"/>
    </row>
    <row r="375" spans="13:13" x14ac:dyDescent="0.4">
      <c r="M375" s="10"/>
    </row>
    <row r="376" spans="13:13" x14ac:dyDescent="0.4">
      <c r="M376" s="10"/>
    </row>
    <row r="377" spans="13:13" x14ac:dyDescent="0.4">
      <c r="M377" s="10"/>
    </row>
    <row r="378" spans="13:13" x14ac:dyDescent="0.4">
      <c r="M378" s="10"/>
    </row>
    <row r="379" spans="13:13" x14ac:dyDescent="0.4">
      <c r="M379" s="10"/>
    </row>
    <row r="380" spans="13:13" x14ac:dyDescent="0.4">
      <c r="M380" s="10"/>
    </row>
    <row r="381" spans="13:13" x14ac:dyDescent="0.4">
      <c r="M381" s="10"/>
    </row>
    <row r="382" spans="13:13" x14ac:dyDescent="0.4">
      <c r="M382" s="10"/>
    </row>
    <row r="383" spans="13:13" x14ac:dyDescent="0.4">
      <c r="M383" s="10"/>
    </row>
    <row r="384" spans="13:13" x14ac:dyDescent="0.4">
      <c r="M384" s="10"/>
    </row>
    <row r="385" spans="13:13" x14ac:dyDescent="0.4">
      <c r="M385" s="10"/>
    </row>
    <row r="386" spans="13:13" x14ac:dyDescent="0.4">
      <c r="M386" s="10"/>
    </row>
    <row r="387" spans="13:13" x14ac:dyDescent="0.4">
      <c r="M387" s="10"/>
    </row>
    <row r="388" spans="13:13" x14ac:dyDescent="0.4">
      <c r="M388" s="10"/>
    </row>
    <row r="389" spans="13:13" x14ac:dyDescent="0.4">
      <c r="M389" s="10"/>
    </row>
    <row r="390" spans="13:13" x14ac:dyDescent="0.4">
      <c r="M390" s="10"/>
    </row>
    <row r="391" spans="13:13" x14ac:dyDescent="0.4">
      <c r="M391" s="10"/>
    </row>
    <row r="392" spans="13:13" x14ac:dyDescent="0.4">
      <c r="M392" s="10"/>
    </row>
    <row r="393" spans="13:13" x14ac:dyDescent="0.4">
      <c r="M393" s="10"/>
    </row>
    <row r="394" spans="13:13" x14ac:dyDescent="0.4">
      <c r="M394" s="10"/>
    </row>
    <row r="395" spans="13:13" x14ac:dyDescent="0.4">
      <c r="M395" s="10"/>
    </row>
    <row r="396" spans="13:13" x14ac:dyDescent="0.4">
      <c r="M396" s="10"/>
    </row>
    <row r="397" spans="13:13" x14ac:dyDescent="0.4">
      <c r="M397" s="10"/>
    </row>
    <row r="398" spans="13:13" x14ac:dyDescent="0.4">
      <c r="M398" s="10"/>
    </row>
    <row r="399" spans="13:13" x14ac:dyDescent="0.4">
      <c r="M399" s="10"/>
    </row>
    <row r="400" spans="13:13" x14ac:dyDescent="0.4">
      <c r="M400" s="10"/>
    </row>
    <row r="401" spans="13:13" x14ac:dyDescent="0.4">
      <c r="M401" s="10"/>
    </row>
    <row r="402" spans="13:13" x14ac:dyDescent="0.4">
      <c r="M402" s="10"/>
    </row>
    <row r="403" spans="13:13" x14ac:dyDescent="0.4">
      <c r="M403" s="10"/>
    </row>
    <row r="404" spans="13:13" x14ac:dyDescent="0.4">
      <c r="M404" s="10"/>
    </row>
    <row r="405" spans="13:13" x14ac:dyDescent="0.4">
      <c r="M405" s="10"/>
    </row>
    <row r="406" spans="13:13" x14ac:dyDescent="0.4">
      <c r="M406" s="10"/>
    </row>
    <row r="407" spans="13:13" x14ac:dyDescent="0.4">
      <c r="M407" s="10"/>
    </row>
    <row r="408" spans="13:13" x14ac:dyDescent="0.4">
      <c r="M408" s="10"/>
    </row>
    <row r="409" spans="13:13" x14ac:dyDescent="0.4">
      <c r="M409" s="10"/>
    </row>
    <row r="410" spans="13:13" x14ac:dyDescent="0.4">
      <c r="M410" s="10"/>
    </row>
    <row r="411" spans="13:13" x14ac:dyDescent="0.4">
      <c r="M411" s="10"/>
    </row>
    <row r="412" spans="13:13" x14ac:dyDescent="0.4">
      <c r="M412" s="10"/>
    </row>
    <row r="413" spans="13:13" x14ac:dyDescent="0.4">
      <c r="M413" s="10"/>
    </row>
    <row r="414" spans="13:13" x14ac:dyDescent="0.4">
      <c r="M414" s="10"/>
    </row>
    <row r="415" spans="13:13" x14ac:dyDescent="0.4">
      <c r="M415" s="10"/>
    </row>
    <row r="416" spans="13:13" x14ac:dyDescent="0.4">
      <c r="M416" s="10"/>
    </row>
    <row r="417" spans="13:13" x14ac:dyDescent="0.4">
      <c r="M417" s="10"/>
    </row>
    <row r="418" spans="13:13" x14ac:dyDescent="0.4">
      <c r="M418" s="10"/>
    </row>
    <row r="419" spans="13:13" x14ac:dyDescent="0.4">
      <c r="M419" s="10"/>
    </row>
    <row r="420" spans="13:13" x14ac:dyDescent="0.4">
      <c r="M420" s="10"/>
    </row>
    <row r="421" spans="13:13" x14ac:dyDescent="0.4">
      <c r="M421" s="10"/>
    </row>
    <row r="422" spans="13:13" x14ac:dyDescent="0.4">
      <c r="M422" s="10"/>
    </row>
    <row r="423" spans="13:13" x14ac:dyDescent="0.4">
      <c r="M423" s="10"/>
    </row>
    <row r="424" spans="13:13" x14ac:dyDescent="0.4">
      <c r="M424" s="10"/>
    </row>
    <row r="425" spans="13:13" x14ac:dyDescent="0.4">
      <c r="M425" s="10"/>
    </row>
    <row r="426" spans="13:13" x14ac:dyDescent="0.4">
      <c r="M426" s="10"/>
    </row>
    <row r="427" spans="13:13" x14ac:dyDescent="0.4">
      <c r="M427" s="10"/>
    </row>
    <row r="428" spans="13:13" x14ac:dyDescent="0.4">
      <c r="M428" s="10"/>
    </row>
    <row r="429" spans="13:13" x14ac:dyDescent="0.4">
      <c r="M429" s="10"/>
    </row>
    <row r="430" spans="13:13" x14ac:dyDescent="0.4">
      <c r="M430" s="10"/>
    </row>
    <row r="431" spans="13:13" x14ac:dyDescent="0.4">
      <c r="M431" s="10"/>
    </row>
    <row r="432" spans="13:13" x14ac:dyDescent="0.4">
      <c r="M432" s="10"/>
    </row>
    <row r="433" spans="13:13" x14ac:dyDescent="0.4">
      <c r="M433" s="10"/>
    </row>
    <row r="434" spans="13:13" x14ac:dyDescent="0.4">
      <c r="M434" s="10"/>
    </row>
    <row r="435" spans="13:13" x14ac:dyDescent="0.4">
      <c r="M435" s="10"/>
    </row>
    <row r="436" spans="13:13" x14ac:dyDescent="0.4">
      <c r="M436" s="10"/>
    </row>
    <row r="437" spans="13:13" x14ac:dyDescent="0.4">
      <c r="M437" s="10"/>
    </row>
    <row r="438" spans="13:13" x14ac:dyDescent="0.4">
      <c r="M438" s="10"/>
    </row>
    <row r="439" spans="13:13" x14ac:dyDescent="0.4">
      <c r="M439" s="10"/>
    </row>
    <row r="440" spans="13:13" x14ac:dyDescent="0.4">
      <c r="M440" s="10"/>
    </row>
    <row r="441" spans="13:13" x14ac:dyDescent="0.4">
      <c r="M441" s="10"/>
    </row>
    <row r="442" spans="13:13" x14ac:dyDescent="0.4">
      <c r="M442" s="10"/>
    </row>
    <row r="443" spans="13:13" x14ac:dyDescent="0.4">
      <c r="M443" s="10"/>
    </row>
    <row r="444" spans="13:13" x14ac:dyDescent="0.4">
      <c r="M444" s="10"/>
    </row>
    <row r="445" spans="13:13" x14ac:dyDescent="0.4">
      <c r="M445" s="10"/>
    </row>
    <row r="446" spans="13:13" x14ac:dyDescent="0.4">
      <c r="M446" s="10"/>
    </row>
    <row r="447" spans="13:13" x14ac:dyDescent="0.4">
      <c r="M447" s="10"/>
    </row>
    <row r="448" spans="13:13" x14ac:dyDescent="0.4">
      <c r="M448" s="10"/>
    </row>
    <row r="449" spans="13:13" x14ac:dyDescent="0.4">
      <c r="M449" s="10"/>
    </row>
    <row r="450" spans="13:13" x14ac:dyDescent="0.4">
      <c r="M450" s="10"/>
    </row>
    <row r="451" spans="13:13" x14ac:dyDescent="0.4">
      <c r="M451" s="10"/>
    </row>
    <row r="452" spans="13:13" x14ac:dyDescent="0.4">
      <c r="M452" s="10"/>
    </row>
    <row r="453" spans="13:13" x14ac:dyDescent="0.4">
      <c r="M453" s="10"/>
    </row>
    <row r="454" spans="13:13" x14ac:dyDescent="0.4">
      <c r="M454" s="10"/>
    </row>
    <row r="455" spans="13:13" x14ac:dyDescent="0.4">
      <c r="M455" s="10"/>
    </row>
    <row r="456" spans="13:13" x14ac:dyDescent="0.4">
      <c r="M456" s="10"/>
    </row>
    <row r="457" spans="13:13" x14ac:dyDescent="0.4">
      <c r="M457" s="10"/>
    </row>
    <row r="458" spans="13:13" x14ac:dyDescent="0.4">
      <c r="M458" s="10"/>
    </row>
    <row r="459" spans="13:13" x14ac:dyDescent="0.4">
      <c r="M459" s="10"/>
    </row>
    <row r="460" spans="13:13" x14ac:dyDescent="0.4">
      <c r="M460" s="10"/>
    </row>
    <row r="461" spans="13:13" x14ac:dyDescent="0.4">
      <c r="M461" s="10"/>
    </row>
    <row r="462" spans="13:13" x14ac:dyDescent="0.4">
      <c r="M462" s="10"/>
    </row>
    <row r="463" spans="13:13" x14ac:dyDescent="0.4">
      <c r="M463" s="10"/>
    </row>
    <row r="464" spans="13:13" x14ac:dyDescent="0.4">
      <c r="M464" s="10"/>
    </row>
    <row r="465" spans="13:13" x14ac:dyDescent="0.4">
      <c r="M465" s="10"/>
    </row>
    <row r="466" spans="13:13" x14ac:dyDescent="0.4">
      <c r="M466" s="10"/>
    </row>
    <row r="467" spans="13:13" x14ac:dyDescent="0.4">
      <c r="M467" s="10"/>
    </row>
    <row r="468" spans="13:13" x14ac:dyDescent="0.4">
      <c r="M468" s="10"/>
    </row>
    <row r="469" spans="13:13" x14ac:dyDescent="0.4">
      <c r="M469" s="10"/>
    </row>
    <row r="470" spans="13:13" x14ac:dyDescent="0.4">
      <c r="M470" s="10"/>
    </row>
    <row r="471" spans="13:13" x14ac:dyDescent="0.4">
      <c r="M471" s="10"/>
    </row>
    <row r="472" spans="13:13" x14ac:dyDescent="0.4">
      <c r="M472" s="10"/>
    </row>
    <row r="473" spans="13:13" x14ac:dyDescent="0.4">
      <c r="M473" s="10"/>
    </row>
    <row r="474" spans="13:13" x14ac:dyDescent="0.4">
      <c r="M474" s="10"/>
    </row>
    <row r="475" spans="13:13" x14ac:dyDescent="0.4">
      <c r="M475" s="10"/>
    </row>
    <row r="476" spans="13:13" x14ac:dyDescent="0.4">
      <c r="M476" s="10"/>
    </row>
    <row r="477" spans="13:13" x14ac:dyDescent="0.4">
      <c r="M477" s="10"/>
    </row>
    <row r="478" spans="13:13" x14ac:dyDescent="0.4">
      <c r="M478" s="10"/>
    </row>
    <row r="479" spans="13:13" x14ac:dyDescent="0.4">
      <c r="M479" s="10"/>
    </row>
    <row r="480" spans="13:13" x14ac:dyDescent="0.4">
      <c r="M480" s="10"/>
    </row>
    <row r="481" spans="13:13" x14ac:dyDescent="0.4">
      <c r="M481" s="10"/>
    </row>
    <row r="482" spans="13:13" x14ac:dyDescent="0.4">
      <c r="M482" s="10"/>
    </row>
    <row r="483" spans="13:13" x14ac:dyDescent="0.4">
      <c r="M483" s="10"/>
    </row>
    <row r="484" spans="13:13" x14ac:dyDescent="0.4">
      <c r="M484" s="10"/>
    </row>
    <row r="485" spans="13:13" x14ac:dyDescent="0.4">
      <c r="M485" s="10"/>
    </row>
    <row r="486" spans="13:13" x14ac:dyDescent="0.4">
      <c r="M486" s="10"/>
    </row>
    <row r="487" spans="13:13" x14ac:dyDescent="0.4">
      <c r="M487" s="10"/>
    </row>
    <row r="488" spans="13:13" x14ac:dyDescent="0.4">
      <c r="M488" s="10"/>
    </row>
    <row r="489" spans="13:13" x14ac:dyDescent="0.4">
      <c r="M489" s="10"/>
    </row>
    <row r="490" spans="13:13" x14ac:dyDescent="0.4">
      <c r="M490" s="10"/>
    </row>
    <row r="491" spans="13:13" x14ac:dyDescent="0.4">
      <c r="M491" s="10"/>
    </row>
    <row r="492" spans="13:13" x14ac:dyDescent="0.4">
      <c r="M492" s="10"/>
    </row>
    <row r="493" spans="13:13" x14ac:dyDescent="0.4">
      <c r="M493" s="10"/>
    </row>
    <row r="494" spans="13:13" x14ac:dyDescent="0.4">
      <c r="M494" s="10"/>
    </row>
    <row r="495" spans="13:13" x14ac:dyDescent="0.4">
      <c r="M495" s="10"/>
    </row>
    <row r="496" spans="13:13" x14ac:dyDescent="0.4">
      <c r="M496" s="10"/>
    </row>
    <row r="497" spans="13:13" x14ac:dyDescent="0.4">
      <c r="M497" s="10"/>
    </row>
    <row r="498" spans="13:13" x14ac:dyDescent="0.4">
      <c r="M498" s="10"/>
    </row>
    <row r="499" spans="13:13" x14ac:dyDescent="0.4">
      <c r="M499" s="10"/>
    </row>
    <row r="500" spans="13:13" x14ac:dyDescent="0.4">
      <c r="M500" s="10"/>
    </row>
    <row r="501" spans="13:13" x14ac:dyDescent="0.4">
      <c r="M501" s="10"/>
    </row>
    <row r="502" spans="13:13" x14ac:dyDescent="0.4">
      <c r="M502" s="10"/>
    </row>
    <row r="503" spans="13:13" x14ac:dyDescent="0.4">
      <c r="M503" s="10"/>
    </row>
    <row r="504" spans="13:13" x14ac:dyDescent="0.4">
      <c r="M504" s="10"/>
    </row>
    <row r="505" spans="13:13" x14ac:dyDescent="0.4">
      <c r="M505" s="10"/>
    </row>
    <row r="506" spans="13:13" x14ac:dyDescent="0.4">
      <c r="M506" s="10"/>
    </row>
    <row r="507" spans="13:13" x14ac:dyDescent="0.4">
      <c r="M507" s="10"/>
    </row>
    <row r="508" spans="13:13" x14ac:dyDescent="0.4">
      <c r="M508" s="10"/>
    </row>
    <row r="509" spans="13:13" x14ac:dyDescent="0.4">
      <c r="M509" s="10"/>
    </row>
    <row r="510" spans="13:13" x14ac:dyDescent="0.4">
      <c r="M510" s="10"/>
    </row>
    <row r="511" spans="13:13" x14ac:dyDescent="0.4">
      <c r="M511" s="10"/>
    </row>
    <row r="512" spans="13:13" x14ac:dyDescent="0.4">
      <c r="M512" s="10"/>
    </row>
    <row r="513" spans="13:13" x14ac:dyDescent="0.4">
      <c r="M513" s="10"/>
    </row>
    <row r="514" spans="13:13" x14ac:dyDescent="0.4">
      <c r="M514" s="10"/>
    </row>
    <row r="515" spans="13:13" x14ac:dyDescent="0.4">
      <c r="M515" s="10"/>
    </row>
    <row r="516" spans="13:13" x14ac:dyDescent="0.4">
      <c r="M516" s="10"/>
    </row>
    <row r="517" spans="13:13" x14ac:dyDescent="0.4">
      <c r="M517" s="10"/>
    </row>
    <row r="518" spans="13:13" x14ac:dyDescent="0.4">
      <c r="M518" s="10"/>
    </row>
    <row r="519" spans="13:13" x14ac:dyDescent="0.4">
      <c r="M519" s="10"/>
    </row>
    <row r="520" spans="13:13" x14ac:dyDescent="0.4">
      <c r="M520" s="10"/>
    </row>
    <row r="521" spans="13:13" x14ac:dyDescent="0.4">
      <c r="M521" s="10"/>
    </row>
    <row r="522" spans="13:13" x14ac:dyDescent="0.4">
      <c r="M522" s="10"/>
    </row>
    <row r="523" spans="13:13" x14ac:dyDescent="0.4">
      <c r="M523" s="10"/>
    </row>
    <row r="524" spans="13:13" x14ac:dyDescent="0.4">
      <c r="M524" s="10"/>
    </row>
    <row r="525" spans="13:13" x14ac:dyDescent="0.4">
      <c r="M525" s="10"/>
    </row>
    <row r="526" spans="13:13" x14ac:dyDescent="0.4">
      <c r="M526" s="10"/>
    </row>
    <row r="527" spans="13:13" x14ac:dyDescent="0.4">
      <c r="M527" s="10"/>
    </row>
    <row r="528" spans="13:13" x14ac:dyDescent="0.4">
      <c r="M528" s="10"/>
    </row>
    <row r="529" spans="13:13" x14ac:dyDescent="0.4">
      <c r="M529" s="10"/>
    </row>
    <row r="530" spans="13:13" x14ac:dyDescent="0.4">
      <c r="M530" s="10"/>
    </row>
    <row r="531" spans="13:13" x14ac:dyDescent="0.4">
      <c r="M531" s="10"/>
    </row>
    <row r="532" spans="13:13" x14ac:dyDescent="0.4">
      <c r="M532" s="10"/>
    </row>
    <row r="533" spans="13:13" x14ac:dyDescent="0.4">
      <c r="M533" s="10"/>
    </row>
    <row r="534" spans="13:13" x14ac:dyDescent="0.4">
      <c r="M534" s="10"/>
    </row>
    <row r="535" spans="13:13" x14ac:dyDescent="0.4">
      <c r="M535" s="10"/>
    </row>
    <row r="536" spans="13:13" x14ac:dyDescent="0.4">
      <c r="M536" s="10"/>
    </row>
    <row r="537" spans="13:13" x14ac:dyDescent="0.4">
      <c r="M537" s="10"/>
    </row>
    <row r="538" spans="13:13" x14ac:dyDescent="0.4">
      <c r="M538" s="10"/>
    </row>
    <row r="539" spans="13:13" x14ac:dyDescent="0.4">
      <c r="M539" s="10"/>
    </row>
    <row r="540" spans="13:13" x14ac:dyDescent="0.4">
      <c r="M540" s="10"/>
    </row>
    <row r="541" spans="13:13" x14ac:dyDescent="0.4">
      <c r="M541" s="10"/>
    </row>
    <row r="542" spans="13:13" x14ac:dyDescent="0.4">
      <c r="M542" s="10"/>
    </row>
    <row r="543" spans="13:13" x14ac:dyDescent="0.4">
      <c r="M543" s="10"/>
    </row>
    <row r="544" spans="13:13" x14ac:dyDescent="0.4">
      <c r="M544" s="10"/>
    </row>
    <row r="545" spans="13:13" x14ac:dyDescent="0.4">
      <c r="M545" s="10"/>
    </row>
    <row r="546" spans="13:13" x14ac:dyDescent="0.4">
      <c r="M546" s="10"/>
    </row>
    <row r="547" spans="13:13" x14ac:dyDescent="0.4">
      <c r="M547" s="10"/>
    </row>
    <row r="548" spans="13:13" x14ac:dyDescent="0.4">
      <c r="M548" s="10"/>
    </row>
    <row r="549" spans="13:13" x14ac:dyDescent="0.4">
      <c r="M549" s="10"/>
    </row>
    <row r="550" spans="13:13" x14ac:dyDescent="0.4">
      <c r="M550" s="10"/>
    </row>
    <row r="551" spans="13:13" x14ac:dyDescent="0.4">
      <c r="M551" s="10"/>
    </row>
    <row r="552" spans="13:13" x14ac:dyDescent="0.4">
      <c r="M552" s="10"/>
    </row>
    <row r="553" spans="13:13" x14ac:dyDescent="0.4">
      <c r="M553" s="10"/>
    </row>
    <row r="554" spans="13:13" x14ac:dyDescent="0.4">
      <c r="M554" s="10"/>
    </row>
    <row r="555" spans="13:13" x14ac:dyDescent="0.4">
      <c r="M555" s="10"/>
    </row>
    <row r="556" spans="13:13" x14ac:dyDescent="0.4">
      <c r="M556" s="10"/>
    </row>
    <row r="557" spans="13:13" x14ac:dyDescent="0.4">
      <c r="M557" s="10"/>
    </row>
    <row r="558" spans="13:13" x14ac:dyDescent="0.4">
      <c r="M558" s="10"/>
    </row>
    <row r="559" spans="13:13" x14ac:dyDescent="0.4">
      <c r="M559" s="10"/>
    </row>
    <row r="560" spans="13:13" x14ac:dyDescent="0.4">
      <c r="M560" s="10"/>
    </row>
    <row r="561" spans="13:13" x14ac:dyDescent="0.4">
      <c r="M561" s="10"/>
    </row>
    <row r="562" spans="13:13" x14ac:dyDescent="0.4">
      <c r="M562" s="10"/>
    </row>
    <row r="563" spans="13:13" x14ac:dyDescent="0.4">
      <c r="M563" s="10"/>
    </row>
    <row r="564" spans="13:13" x14ac:dyDescent="0.4">
      <c r="M564" s="10"/>
    </row>
    <row r="565" spans="13:13" x14ac:dyDescent="0.4">
      <c r="M565" s="10"/>
    </row>
    <row r="566" spans="13:13" x14ac:dyDescent="0.4">
      <c r="M566" s="10"/>
    </row>
    <row r="567" spans="13:13" x14ac:dyDescent="0.4">
      <c r="M567" s="10"/>
    </row>
    <row r="568" spans="13:13" x14ac:dyDescent="0.4">
      <c r="M568" s="10"/>
    </row>
    <row r="569" spans="13:13" x14ac:dyDescent="0.4">
      <c r="M569" s="10"/>
    </row>
    <row r="570" spans="13:13" x14ac:dyDescent="0.4">
      <c r="M570" s="10"/>
    </row>
    <row r="571" spans="13:13" x14ac:dyDescent="0.4">
      <c r="M571" s="10"/>
    </row>
    <row r="572" spans="13:13" x14ac:dyDescent="0.4">
      <c r="M572" s="10"/>
    </row>
    <row r="573" spans="13:13" x14ac:dyDescent="0.4">
      <c r="M573" s="10"/>
    </row>
    <row r="574" spans="13:13" x14ac:dyDescent="0.4">
      <c r="M574" s="10"/>
    </row>
    <row r="575" spans="13:13" x14ac:dyDescent="0.4">
      <c r="M575" s="10"/>
    </row>
    <row r="576" spans="13:13" x14ac:dyDescent="0.4">
      <c r="M576" s="10"/>
    </row>
    <row r="577" spans="13:13" x14ac:dyDescent="0.4">
      <c r="M577" s="10"/>
    </row>
    <row r="578" spans="13:13" x14ac:dyDescent="0.4">
      <c r="M578" s="10"/>
    </row>
    <row r="579" spans="13:13" x14ac:dyDescent="0.4">
      <c r="M579" s="10"/>
    </row>
    <row r="580" spans="13:13" x14ac:dyDescent="0.4">
      <c r="M580" s="10"/>
    </row>
    <row r="581" spans="13:13" x14ac:dyDescent="0.4">
      <c r="M581" s="10"/>
    </row>
    <row r="582" spans="13:13" x14ac:dyDescent="0.4">
      <c r="M582" s="10"/>
    </row>
    <row r="583" spans="13:13" x14ac:dyDescent="0.4">
      <c r="M583" s="10"/>
    </row>
    <row r="584" spans="13:13" x14ac:dyDescent="0.4">
      <c r="M584" s="10"/>
    </row>
    <row r="585" spans="13:13" x14ac:dyDescent="0.4">
      <c r="M585" s="10"/>
    </row>
    <row r="586" spans="13:13" x14ac:dyDescent="0.4">
      <c r="M586" s="10"/>
    </row>
    <row r="587" spans="13:13" x14ac:dyDescent="0.4">
      <c r="M587" s="10"/>
    </row>
    <row r="588" spans="13:13" x14ac:dyDescent="0.4">
      <c r="M588" s="10"/>
    </row>
    <row r="589" spans="13:13" x14ac:dyDescent="0.4">
      <c r="M589" s="10"/>
    </row>
    <row r="590" spans="13:13" x14ac:dyDescent="0.4">
      <c r="M590" s="10"/>
    </row>
    <row r="591" spans="13:13" x14ac:dyDescent="0.4">
      <c r="M591" s="10"/>
    </row>
    <row r="592" spans="13:13" x14ac:dyDescent="0.4">
      <c r="M592" s="10"/>
    </row>
    <row r="593" spans="13:13" x14ac:dyDescent="0.4">
      <c r="M593" s="10"/>
    </row>
    <row r="594" spans="13:13" x14ac:dyDescent="0.4">
      <c r="M594" s="10"/>
    </row>
    <row r="595" spans="13:13" x14ac:dyDescent="0.4">
      <c r="M595" s="10"/>
    </row>
    <row r="596" spans="13:13" x14ac:dyDescent="0.4">
      <c r="M596" s="10"/>
    </row>
    <row r="597" spans="13:13" x14ac:dyDescent="0.4">
      <c r="M597" s="10"/>
    </row>
    <row r="598" spans="13:13" x14ac:dyDescent="0.4">
      <c r="M598" s="10"/>
    </row>
    <row r="599" spans="13:13" x14ac:dyDescent="0.4">
      <c r="M599" s="10"/>
    </row>
    <row r="600" spans="13:13" x14ac:dyDescent="0.4">
      <c r="M600" s="10"/>
    </row>
    <row r="601" spans="13:13" x14ac:dyDescent="0.4">
      <c r="M601" s="10"/>
    </row>
    <row r="602" spans="13:13" x14ac:dyDescent="0.4">
      <c r="M602" s="10"/>
    </row>
    <row r="603" spans="13:13" x14ac:dyDescent="0.4">
      <c r="M603" s="10"/>
    </row>
    <row r="604" spans="13:13" x14ac:dyDescent="0.4">
      <c r="M604" s="10"/>
    </row>
    <row r="605" spans="13:13" x14ac:dyDescent="0.4">
      <c r="M605" s="10"/>
    </row>
    <row r="606" spans="13:13" x14ac:dyDescent="0.4">
      <c r="M606" s="10"/>
    </row>
    <row r="607" spans="13:13" x14ac:dyDescent="0.4">
      <c r="M607" s="10"/>
    </row>
    <row r="608" spans="13:13" x14ac:dyDescent="0.4">
      <c r="M608" s="10"/>
    </row>
    <row r="609" spans="13:13" x14ac:dyDescent="0.4">
      <c r="M609" s="10"/>
    </row>
    <row r="610" spans="13:13" x14ac:dyDescent="0.4">
      <c r="M610" s="10"/>
    </row>
    <row r="611" spans="13:13" x14ac:dyDescent="0.4">
      <c r="M611" s="10"/>
    </row>
    <row r="612" spans="13:13" x14ac:dyDescent="0.4">
      <c r="M612" s="10"/>
    </row>
    <row r="613" spans="13:13" x14ac:dyDescent="0.4">
      <c r="M613" s="10"/>
    </row>
    <row r="614" spans="13:13" x14ac:dyDescent="0.4">
      <c r="M614" s="10"/>
    </row>
    <row r="615" spans="13:13" x14ac:dyDescent="0.4">
      <c r="M615" s="10"/>
    </row>
    <row r="616" spans="13:13" x14ac:dyDescent="0.4">
      <c r="M616" s="10"/>
    </row>
    <row r="617" spans="13:13" x14ac:dyDescent="0.4">
      <c r="M617" s="10"/>
    </row>
    <row r="618" spans="13:13" x14ac:dyDescent="0.4">
      <c r="M618" s="10"/>
    </row>
    <row r="619" spans="13:13" x14ac:dyDescent="0.4">
      <c r="M619" s="10"/>
    </row>
    <row r="620" spans="13:13" x14ac:dyDescent="0.4">
      <c r="M620" s="10"/>
    </row>
    <row r="621" spans="13:13" x14ac:dyDescent="0.4">
      <c r="M621" s="10"/>
    </row>
    <row r="622" spans="13:13" x14ac:dyDescent="0.4">
      <c r="M622" s="10"/>
    </row>
    <row r="623" spans="13:13" x14ac:dyDescent="0.4">
      <c r="M623" s="10"/>
    </row>
    <row r="624" spans="13:13" x14ac:dyDescent="0.4">
      <c r="M624" s="10"/>
    </row>
    <row r="625" spans="13:13" x14ac:dyDescent="0.4">
      <c r="M625" s="10"/>
    </row>
    <row r="626" spans="13:13" x14ac:dyDescent="0.4">
      <c r="M626" s="10"/>
    </row>
    <row r="627" spans="13:13" x14ac:dyDescent="0.4">
      <c r="M627" s="10"/>
    </row>
    <row r="628" spans="13:13" x14ac:dyDescent="0.4">
      <c r="M628" s="10"/>
    </row>
    <row r="629" spans="13:13" x14ac:dyDescent="0.4">
      <c r="M629" s="10"/>
    </row>
    <row r="630" spans="13:13" x14ac:dyDescent="0.4">
      <c r="M630" s="10"/>
    </row>
    <row r="631" spans="13:13" x14ac:dyDescent="0.4">
      <c r="M631" s="10"/>
    </row>
    <row r="632" spans="13:13" x14ac:dyDescent="0.4">
      <c r="M632" s="10"/>
    </row>
    <row r="633" spans="13:13" x14ac:dyDescent="0.4">
      <c r="M633" s="10"/>
    </row>
    <row r="634" spans="13:13" x14ac:dyDescent="0.4">
      <c r="M634" s="10"/>
    </row>
    <row r="635" spans="13:13" x14ac:dyDescent="0.4">
      <c r="M635" s="10"/>
    </row>
    <row r="636" spans="13:13" x14ac:dyDescent="0.4">
      <c r="M636" s="10"/>
    </row>
    <row r="637" spans="13:13" x14ac:dyDescent="0.4">
      <c r="M637" s="10"/>
    </row>
    <row r="638" spans="13:13" x14ac:dyDescent="0.4">
      <c r="M638" s="10"/>
    </row>
    <row r="639" spans="13:13" x14ac:dyDescent="0.4">
      <c r="M639" s="10"/>
    </row>
    <row r="640" spans="13:13" x14ac:dyDescent="0.4">
      <c r="M640" s="10"/>
    </row>
    <row r="641" spans="13:13" x14ac:dyDescent="0.4">
      <c r="M641" s="10"/>
    </row>
    <row r="642" spans="13:13" x14ac:dyDescent="0.4">
      <c r="M642" s="10"/>
    </row>
    <row r="643" spans="13:13" x14ac:dyDescent="0.4">
      <c r="M643" s="10"/>
    </row>
    <row r="644" spans="13:13" x14ac:dyDescent="0.4">
      <c r="M644" s="10"/>
    </row>
    <row r="645" spans="13:13" x14ac:dyDescent="0.4">
      <c r="M645" s="10"/>
    </row>
    <row r="646" spans="13:13" x14ac:dyDescent="0.4">
      <c r="M646" s="10"/>
    </row>
    <row r="647" spans="13:13" x14ac:dyDescent="0.4">
      <c r="M647" s="10"/>
    </row>
    <row r="648" spans="13:13" x14ac:dyDescent="0.4">
      <c r="M648" s="10"/>
    </row>
    <row r="649" spans="13:13" x14ac:dyDescent="0.4">
      <c r="M649" s="10"/>
    </row>
    <row r="650" spans="13:13" x14ac:dyDescent="0.4">
      <c r="M650" s="10"/>
    </row>
    <row r="651" spans="13:13" x14ac:dyDescent="0.4">
      <c r="M651" s="10"/>
    </row>
    <row r="652" spans="13:13" x14ac:dyDescent="0.4">
      <c r="M652" s="10"/>
    </row>
    <row r="653" spans="13:13" x14ac:dyDescent="0.4">
      <c r="M653" s="10"/>
    </row>
    <row r="654" spans="13:13" x14ac:dyDescent="0.4">
      <c r="M654" s="10"/>
    </row>
    <row r="655" spans="13:13" x14ac:dyDescent="0.4">
      <c r="M655" s="10"/>
    </row>
    <row r="656" spans="13:13" x14ac:dyDescent="0.4">
      <c r="M656" s="10"/>
    </row>
    <row r="657" spans="13:13" x14ac:dyDescent="0.4">
      <c r="M657" s="10"/>
    </row>
    <row r="658" spans="13:13" x14ac:dyDescent="0.4">
      <c r="M658" s="10"/>
    </row>
    <row r="659" spans="13:13" x14ac:dyDescent="0.4">
      <c r="M659" s="10"/>
    </row>
    <row r="660" spans="13:13" x14ac:dyDescent="0.4">
      <c r="M660" s="10"/>
    </row>
    <row r="661" spans="13:13" x14ac:dyDescent="0.4">
      <c r="M661" s="10"/>
    </row>
    <row r="662" spans="13:13" x14ac:dyDescent="0.4">
      <c r="M662" s="10"/>
    </row>
    <row r="663" spans="13:13" x14ac:dyDescent="0.4">
      <c r="M663" s="10"/>
    </row>
    <row r="664" spans="13:13" x14ac:dyDescent="0.4">
      <c r="M664" s="10"/>
    </row>
    <row r="665" spans="13:13" x14ac:dyDescent="0.4">
      <c r="M665" s="10"/>
    </row>
    <row r="666" spans="13:13" x14ac:dyDescent="0.4">
      <c r="M666" s="10"/>
    </row>
    <row r="667" spans="13:13" x14ac:dyDescent="0.4">
      <c r="M667" s="10"/>
    </row>
    <row r="668" spans="13:13" x14ac:dyDescent="0.4">
      <c r="M668" s="10"/>
    </row>
    <row r="669" spans="13:13" x14ac:dyDescent="0.4">
      <c r="M669" s="10"/>
    </row>
    <row r="670" spans="13:13" x14ac:dyDescent="0.4">
      <c r="M670" s="10"/>
    </row>
    <row r="671" spans="13:13" x14ac:dyDescent="0.4">
      <c r="M671" s="10"/>
    </row>
    <row r="672" spans="13:13" x14ac:dyDescent="0.4">
      <c r="M672" s="10"/>
    </row>
    <row r="673" spans="13:13" x14ac:dyDescent="0.4">
      <c r="M673" s="10"/>
    </row>
    <row r="674" spans="13:13" x14ac:dyDescent="0.4">
      <c r="M674" s="10"/>
    </row>
    <row r="675" spans="13:13" x14ac:dyDescent="0.4">
      <c r="M675" s="10"/>
    </row>
    <row r="676" spans="13:13" x14ac:dyDescent="0.4">
      <c r="M676" s="10"/>
    </row>
    <row r="677" spans="13:13" x14ac:dyDescent="0.4">
      <c r="M677" s="10"/>
    </row>
    <row r="678" spans="13:13" x14ac:dyDescent="0.4">
      <c r="M678" s="10"/>
    </row>
    <row r="679" spans="13:13" x14ac:dyDescent="0.4">
      <c r="M679" s="10"/>
    </row>
    <row r="680" spans="13:13" x14ac:dyDescent="0.4">
      <c r="M680" s="10"/>
    </row>
    <row r="681" spans="13:13" x14ac:dyDescent="0.4">
      <c r="M681" s="10"/>
    </row>
    <row r="682" spans="13:13" x14ac:dyDescent="0.4">
      <c r="M682" s="10"/>
    </row>
    <row r="683" spans="13:13" x14ac:dyDescent="0.4">
      <c r="M683" s="10"/>
    </row>
    <row r="684" spans="13:13" x14ac:dyDescent="0.4">
      <c r="M684" s="10"/>
    </row>
    <row r="685" spans="13:13" x14ac:dyDescent="0.4">
      <c r="M685" s="10"/>
    </row>
    <row r="686" spans="13:13" x14ac:dyDescent="0.4">
      <c r="M686" s="10"/>
    </row>
    <row r="687" spans="13:13" x14ac:dyDescent="0.4">
      <c r="M687" s="10"/>
    </row>
    <row r="688" spans="13:13" x14ac:dyDescent="0.4">
      <c r="M688" s="10"/>
    </row>
    <row r="689" spans="13:13" x14ac:dyDescent="0.4">
      <c r="M689" s="10"/>
    </row>
    <row r="690" spans="13:13" x14ac:dyDescent="0.4">
      <c r="M690" s="10"/>
    </row>
    <row r="691" spans="13:13" x14ac:dyDescent="0.4">
      <c r="M691" s="10"/>
    </row>
    <row r="692" spans="13:13" x14ac:dyDescent="0.4">
      <c r="M692" s="10"/>
    </row>
    <row r="693" spans="13:13" x14ac:dyDescent="0.4">
      <c r="M693" s="10"/>
    </row>
    <row r="694" spans="13:13" x14ac:dyDescent="0.4">
      <c r="M694" s="10"/>
    </row>
    <row r="695" spans="13:13" x14ac:dyDescent="0.4">
      <c r="M695" s="10"/>
    </row>
    <row r="696" spans="13:13" x14ac:dyDescent="0.4">
      <c r="M696" s="10"/>
    </row>
    <row r="697" spans="13:13" x14ac:dyDescent="0.4">
      <c r="M697" s="10"/>
    </row>
    <row r="698" spans="13:13" x14ac:dyDescent="0.4">
      <c r="M698" s="10"/>
    </row>
    <row r="699" spans="13:13" x14ac:dyDescent="0.4">
      <c r="M699" s="10"/>
    </row>
    <row r="700" spans="13:13" x14ac:dyDescent="0.4">
      <c r="M700" s="10"/>
    </row>
    <row r="701" spans="13:13" x14ac:dyDescent="0.4">
      <c r="M701" s="10"/>
    </row>
    <row r="702" spans="13:13" x14ac:dyDescent="0.4">
      <c r="M702" s="10"/>
    </row>
    <row r="703" spans="13:13" x14ac:dyDescent="0.4">
      <c r="M703" s="10"/>
    </row>
    <row r="704" spans="13:13" x14ac:dyDescent="0.4">
      <c r="M704" s="10"/>
    </row>
    <row r="705" spans="13:13" x14ac:dyDescent="0.4">
      <c r="M705" s="10"/>
    </row>
    <row r="706" spans="13:13" x14ac:dyDescent="0.4">
      <c r="M706" s="10"/>
    </row>
    <row r="707" spans="13:13" x14ac:dyDescent="0.4">
      <c r="M707" s="10"/>
    </row>
    <row r="708" spans="13:13" x14ac:dyDescent="0.4">
      <c r="M708" s="10"/>
    </row>
    <row r="709" spans="13:13" x14ac:dyDescent="0.4">
      <c r="M709" s="10"/>
    </row>
    <row r="710" spans="13:13" x14ac:dyDescent="0.4">
      <c r="M710" s="10"/>
    </row>
    <row r="711" spans="13:13" x14ac:dyDescent="0.4">
      <c r="M711" s="10"/>
    </row>
    <row r="712" spans="13:13" x14ac:dyDescent="0.4">
      <c r="M712" s="10"/>
    </row>
    <row r="713" spans="13:13" x14ac:dyDescent="0.4">
      <c r="M713" s="10"/>
    </row>
    <row r="714" spans="13:13" x14ac:dyDescent="0.4">
      <c r="M714" s="10"/>
    </row>
    <row r="715" spans="13:13" x14ac:dyDescent="0.4">
      <c r="M715" s="10"/>
    </row>
    <row r="716" spans="13:13" x14ac:dyDescent="0.4">
      <c r="M716" s="10"/>
    </row>
    <row r="717" spans="13:13" x14ac:dyDescent="0.4">
      <c r="M717" s="10"/>
    </row>
    <row r="718" spans="13:13" x14ac:dyDescent="0.4">
      <c r="M718" s="10"/>
    </row>
    <row r="719" spans="13:13" x14ac:dyDescent="0.4">
      <c r="M719" s="10"/>
    </row>
    <row r="720" spans="13:13" x14ac:dyDescent="0.4">
      <c r="M720" s="10"/>
    </row>
    <row r="721" spans="13:13" x14ac:dyDescent="0.4">
      <c r="M721" s="10"/>
    </row>
    <row r="722" spans="13:13" x14ac:dyDescent="0.4">
      <c r="M722" s="10"/>
    </row>
    <row r="723" spans="13:13" x14ac:dyDescent="0.4">
      <c r="M723" s="10"/>
    </row>
    <row r="724" spans="13:13" x14ac:dyDescent="0.4">
      <c r="M724" s="10"/>
    </row>
    <row r="725" spans="13:13" x14ac:dyDescent="0.4">
      <c r="M725" s="10"/>
    </row>
    <row r="726" spans="13:13" x14ac:dyDescent="0.4">
      <c r="M726" s="10"/>
    </row>
    <row r="727" spans="13:13" x14ac:dyDescent="0.4">
      <c r="M727" s="10"/>
    </row>
    <row r="728" spans="13:13" x14ac:dyDescent="0.4">
      <c r="M728" s="10"/>
    </row>
    <row r="729" spans="13:13" x14ac:dyDescent="0.4">
      <c r="M729" s="10"/>
    </row>
    <row r="730" spans="13:13" x14ac:dyDescent="0.4">
      <c r="M730" s="10"/>
    </row>
    <row r="731" spans="13:13" x14ac:dyDescent="0.4">
      <c r="M731" s="10"/>
    </row>
    <row r="732" spans="13:13" x14ac:dyDescent="0.4">
      <c r="M732" s="10"/>
    </row>
    <row r="733" spans="13:13" x14ac:dyDescent="0.4">
      <c r="M733" s="10"/>
    </row>
    <row r="734" spans="13:13" x14ac:dyDescent="0.4">
      <c r="M734" s="10"/>
    </row>
    <row r="735" spans="13:13" x14ac:dyDescent="0.4">
      <c r="M735" s="10"/>
    </row>
    <row r="736" spans="13:13" x14ac:dyDescent="0.4">
      <c r="M736" s="10"/>
    </row>
    <row r="737" spans="13:13" x14ac:dyDescent="0.4">
      <c r="M737" s="10"/>
    </row>
    <row r="738" spans="13:13" x14ac:dyDescent="0.4">
      <c r="M738" s="10"/>
    </row>
    <row r="739" spans="13:13" x14ac:dyDescent="0.4">
      <c r="M739" s="10"/>
    </row>
    <row r="740" spans="13:13" x14ac:dyDescent="0.4">
      <c r="M740" s="10"/>
    </row>
    <row r="741" spans="13:13" x14ac:dyDescent="0.4">
      <c r="M741" s="10"/>
    </row>
    <row r="742" spans="13:13" x14ac:dyDescent="0.4">
      <c r="M742" s="10"/>
    </row>
    <row r="743" spans="13:13" x14ac:dyDescent="0.4">
      <c r="M743" s="10"/>
    </row>
    <row r="744" spans="13:13" x14ac:dyDescent="0.4">
      <c r="M744" s="10"/>
    </row>
    <row r="745" spans="13:13" x14ac:dyDescent="0.4">
      <c r="M745" s="10"/>
    </row>
    <row r="746" spans="13:13" x14ac:dyDescent="0.4">
      <c r="M746" s="10"/>
    </row>
    <row r="747" spans="13:13" x14ac:dyDescent="0.4">
      <c r="M747" s="10"/>
    </row>
    <row r="748" spans="13:13" x14ac:dyDescent="0.4">
      <c r="M748" s="10"/>
    </row>
    <row r="749" spans="13:13" x14ac:dyDescent="0.4">
      <c r="M749" s="10"/>
    </row>
    <row r="750" spans="13:13" x14ac:dyDescent="0.4">
      <c r="M750" s="10"/>
    </row>
    <row r="751" spans="13:13" x14ac:dyDescent="0.4">
      <c r="M751" s="10"/>
    </row>
    <row r="752" spans="13:13" x14ac:dyDescent="0.4">
      <c r="M752" s="10"/>
    </row>
    <row r="753" spans="13:13" x14ac:dyDescent="0.4">
      <c r="M753" s="10"/>
    </row>
    <row r="754" spans="13:13" x14ac:dyDescent="0.4">
      <c r="M754" s="10"/>
    </row>
    <row r="755" spans="13:13" x14ac:dyDescent="0.4">
      <c r="M755" s="10"/>
    </row>
    <row r="756" spans="13:13" x14ac:dyDescent="0.4">
      <c r="M756" s="10"/>
    </row>
    <row r="757" spans="13:13" x14ac:dyDescent="0.4">
      <c r="M757" s="10"/>
    </row>
    <row r="758" spans="13:13" x14ac:dyDescent="0.4">
      <c r="M758" s="10"/>
    </row>
    <row r="759" spans="13:13" x14ac:dyDescent="0.4">
      <c r="M759" s="10"/>
    </row>
    <row r="760" spans="13:13" x14ac:dyDescent="0.4">
      <c r="M760" s="10"/>
    </row>
    <row r="761" spans="13:13" x14ac:dyDescent="0.4">
      <c r="M761" s="10"/>
    </row>
    <row r="762" spans="13:13" x14ac:dyDescent="0.4">
      <c r="M762" s="10"/>
    </row>
    <row r="763" spans="13:13" x14ac:dyDescent="0.4">
      <c r="M763" s="10"/>
    </row>
    <row r="764" spans="13:13" x14ac:dyDescent="0.4">
      <c r="M764" s="10"/>
    </row>
    <row r="765" spans="13:13" x14ac:dyDescent="0.4">
      <c r="M765" s="10"/>
    </row>
    <row r="766" spans="13:13" x14ac:dyDescent="0.4">
      <c r="M766" s="10"/>
    </row>
    <row r="767" spans="13:13" x14ac:dyDescent="0.4">
      <c r="M767" s="10"/>
    </row>
    <row r="768" spans="13:13" x14ac:dyDescent="0.4">
      <c r="M768" s="10"/>
    </row>
    <row r="769" spans="13:13" x14ac:dyDescent="0.4">
      <c r="M769" s="10"/>
    </row>
    <row r="770" spans="13:13" x14ac:dyDescent="0.4">
      <c r="M770" s="10"/>
    </row>
    <row r="771" spans="13:13" x14ac:dyDescent="0.4">
      <c r="M771" s="10"/>
    </row>
    <row r="772" spans="13:13" x14ac:dyDescent="0.4">
      <c r="M772" s="10"/>
    </row>
    <row r="773" spans="13:13" x14ac:dyDescent="0.4">
      <c r="M773" s="10"/>
    </row>
    <row r="774" spans="13:13" x14ac:dyDescent="0.4">
      <c r="M774" s="10"/>
    </row>
    <row r="775" spans="13:13" x14ac:dyDescent="0.4">
      <c r="M775" s="10"/>
    </row>
    <row r="776" spans="13:13" x14ac:dyDescent="0.4">
      <c r="M776" s="10"/>
    </row>
    <row r="777" spans="13:13" x14ac:dyDescent="0.4">
      <c r="M777" s="10"/>
    </row>
    <row r="778" spans="13:13" x14ac:dyDescent="0.4">
      <c r="M778" s="10"/>
    </row>
    <row r="779" spans="13:13" x14ac:dyDescent="0.4">
      <c r="M779" s="10"/>
    </row>
    <row r="780" spans="13:13" x14ac:dyDescent="0.4">
      <c r="M780" s="10"/>
    </row>
    <row r="781" spans="13:13" x14ac:dyDescent="0.4">
      <c r="M781" s="10"/>
    </row>
    <row r="782" spans="13:13" x14ac:dyDescent="0.4">
      <c r="M782" s="10"/>
    </row>
    <row r="783" spans="13:13" x14ac:dyDescent="0.4">
      <c r="M783" s="10"/>
    </row>
    <row r="784" spans="13:13" x14ac:dyDescent="0.4">
      <c r="M784" s="10"/>
    </row>
    <row r="785" spans="13:13" x14ac:dyDescent="0.4">
      <c r="M785" s="10"/>
    </row>
    <row r="786" spans="13:13" x14ac:dyDescent="0.4">
      <c r="M786" s="10"/>
    </row>
    <row r="787" spans="13:13" x14ac:dyDescent="0.4">
      <c r="M787" s="10"/>
    </row>
    <row r="788" spans="13:13" x14ac:dyDescent="0.4">
      <c r="M788" s="10"/>
    </row>
    <row r="789" spans="13:13" x14ac:dyDescent="0.4">
      <c r="M789" s="10"/>
    </row>
    <row r="790" spans="13:13" x14ac:dyDescent="0.4">
      <c r="M790" s="10"/>
    </row>
    <row r="791" spans="13:13" x14ac:dyDescent="0.4">
      <c r="M791" s="10"/>
    </row>
    <row r="792" spans="13:13" x14ac:dyDescent="0.4">
      <c r="M792" s="10"/>
    </row>
    <row r="793" spans="13:13" x14ac:dyDescent="0.4">
      <c r="M793" s="10"/>
    </row>
    <row r="794" spans="13:13" x14ac:dyDescent="0.4">
      <c r="M794" s="10"/>
    </row>
    <row r="795" spans="13:13" x14ac:dyDescent="0.4">
      <c r="M795" s="10"/>
    </row>
    <row r="796" spans="13:13" x14ac:dyDescent="0.4">
      <c r="M796" s="10"/>
    </row>
    <row r="797" spans="13:13" x14ac:dyDescent="0.4">
      <c r="M797" s="10"/>
    </row>
    <row r="798" spans="13:13" x14ac:dyDescent="0.4">
      <c r="M798" s="10"/>
    </row>
    <row r="799" spans="13:13" x14ac:dyDescent="0.4">
      <c r="M799" s="10"/>
    </row>
    <row r="800" spans="13:13" x14ac:dyDescent="0.4">
      <c r="M800" s="10"/>
    </row>
    <row r="801" spans="13:13" x14ac:dyDescent="0.4">
      <c r="M801" s="10"/>
    </row>
    <row r="802" spans="13:13" x14ac:dyDescent="0.4">
      <c r="M802" s="10"/>
    </row>
    <row r="803" spans="13:13" x14ac:dyDescent="0.4">
      <c r="M803" s="10"/>
    </row>
    <row r="804" spans="13:13" x14ac:dyDescent="0.4">
      <c r="M804" s="10"/>
    </row>
    <row r="805" spans="13:13" x14ac:dyDescent="0.4">
      <c r="M805" s="10"/>
    </row>
    <row r="806" spans="13:13" x14ac:dyDescent="0.4">
      <c r="M806" s="10"/>
    </row>
    <row r="807" spans="13:13" x14ac:dyDescent="0.4">
      <c r="M807" s="10"/>
    </row>
    <row r="808" spans="13:13" x14ac:dyDescent="0.4">
      <c r="M808" s="10"/>
    </row>
    <row r="809" spans="13:13" x14ac:dyDescent="0.4">
      <c r="M809" s="10"/>
    </row>
    <row r="810" spans="13:13" x14ac:dyDescent="0.4">
      <c r="M810" s="10"/>
    </row>
    <row r="811" spans="13:13" x14ac:dyDescent="0.4">
      <c r="M811" s="10"/>
    </row>
    <row r="812" spans="13:13" x14ac:dyDescent="0.4">
      <c r="M812" s="10"/>
    </row>
    <row r="813" spans="13:13" x14ac:dyDescent="0.4">
      <c r="M813" s="10"/>
    </row>
    <row r="814" spans="13:13" x14ac:dyDescent="0.4">
      <c r="M814" s="10"/>
    </row>
    <row r="815" spans="13:13" x14ac:dyDescent="0.4">
      <c r="M815" s="10"/>
    </row>
    <row r="816" spans="13:13" x14ac:dyDescent="0.4">
      <c r="M816" s="10"/>
    </row>
    <row r="817" spans="13:13" x14ac:dyDescent="0.4">
      <c r="M817" s="10"/>
    </row>
    <row r="818" spans="13:13" x14ac:dyDescent="0.4">
      <c r="M818" s="10"/>
    </row>
    <row r="819" spans="13:13" x14ac:dyDescent="0.4">
      <c r="M819" s="10"/>
    </row>
    <row r="820" spans="13:13" x14ac:dyDescent="0.4">
      <c r="M820" s="10"/>
    </row>
    <row r="821" spans="13:13" x14ac:dyDescent="0.4">
      <c r="M821" s="10"/>
    </row>
    <row r="822" spans="13:13" x14ac:dyDescent="0.4">
      <c r="M822" s="10"/>
    </row>
    <row r="823" spans="13:13" x14ac:dyDescent="0.4">
      <c r="M823" s="10"/>
    </row>
    <row r="824" spans="13:13" x14ac:dyDescent="0.4">
      <c r="M824" s="10"/>
    </row>
    <row r="825" spans="13:13" x14ac:dyDescent="0.4">
      <c r="M825" s="10"/>
    </row>
    <row r="826" spans="13:13" x14ac:dyDescent="0.4">
      <c r="M826" s="10"/>
    </row>
    <row r="827" spans="13:13" x14ac:dyDescent="0.4">
      <c r="M827" s="10"/>
    </row>
    <row r="828" spans="13:13" x14ac:dyDescent="0.4">
      <c r="M828" s="10"/>
    </row>
    <row r="829" spans="13:13" x14ac:dyDescent="0.4">
      <c r="M829" s="10"/>
    </row>
    <row r="830" spans="13:13" x14ac:dyDescent="0.4">
      <c r="M830" s="10"/>
    </row>
    <row r="831" spans="13:13" x14ac:dyDescent="0.4">
      <c r="M831" s="10"/>
    </row>
    <row r="832" spans="13:13" x14ac:dyDescent="0.4">
      <c r="M832" s="10"/>
    </row>
    <row r="833" spans="13:13" x14ac:dyDescent="0.4">
      <c r="M833" s="10"/>
    </row>
    <row r="834" spans="13:13" x14ac:dyDescent="0.4">
      <c r="M834" s="10"/>
    </row>
    <row r="835" spans="13:13" x14ac:dyDescent="0.4">
      <c r="M835" s="10"/>
    </row>
    <row r="836" spans="13:13" x14ac:dyDescent="0.4">
      <c r="M836" s="10"/>
    </row>
    <row r="837" spans="13:13" x14ac:dyDescent="0.4">
      <c r="M837" s="10"/>
    </row>
    <row r="838" spans="13:13" x14ac:dyDescent="0.4">
      <c r="M838" s="10"/>
    </row>
    <row r="839" spans="13:13" x14ac:dyDescent="0.4">
      <c r="M839" s="10"/>
    </row>
    <row r="840" spans="13:13" x14ac:dyDescent="0.4">
      <c r="M840" s="10"/>
    </row>
    <row r="841" spans="13:13" x14ac:dyDescent="0.4">
      <c r="M841" s="10"/>
    </row>
    <row r="842" spans="13:13" x14ac:dyDescent="0.4">
      <c r="M842" s="10"/>
    </row>
    <row r="843" spans="13:13" x14ac:dyDescent="0.4">
      <c r="M843" s="10"/>
    </row>
    <row r="844" spans="13:13" x14ac:dyDescent="0.4">
      <c r="M844" s="10"/>
    </row>
    <row r="845" spans="13:13" x14ac:dyDescent="0.4">
      <c r="M845" s="10"/>
    </row>
    <row r="846" spans="13:13" x14ac:dyDescent="0.4">
      <c r="M846" s="10"/>
    </row>
    <row r="847" spans="13:13" x14ac:dyDescent="0.4">
      <c r="M847" s="10"/>
    </row>
    <row r="848" spans="13:13" x14ac:dyDescent="0.4">
      <c r="M848" s="10"/>
    </row>
    <row r="849" spans="13:13" x14ac:dyDescent="0.4">
      <c r="M849" s="10"/>
    </row>
    <row r="850" spans="13:13" x14ac:dyDescent="0.4">
      <c r="M850" s="10"/>
    </row>
    <row r="851" spans="13:13" x14ac:dyDescent="0.4">
      <c r="M851" s="10"/>
    </row>
    <row r="852" spans="13:13" x14ac:dyDescent="0.4">
      <c r="M852" s="10"/>
    </row>
    <row r="853" spans="13:13" x14ac:dyDescent="0.4">
      <c r="M853" s="10"/>
    </row>
    <row r="854" spans="13:13" x14ac:dyDescent="0.4">
      <c r="M854" s="10"/>
    </row>
    <row r="855" spans="13:13" x14ac:dyDescent="0.4">
      <c r="M855" s="10"/>
    </row>
    <row r="856" spans="13:13" x14ac:dyDescent="0.4">
      <c r="M856" s="10"/>
    </row>
    <row r="857" spans="13:13" x14ac:dyDescent="0.4">
      <c r="M857" s="10"/>
    </row>
    <row r="858" spans="13:13" x14ac:dyDescent="0.4">
      <c r="M858" s="10"/>
    </row>
    <row r="859" spans="13:13" x14ac:dyDescent="0.4">
      <c r="M859" s="10"/>
    </row>
    <row r="860" spans="13:13" x14ac:dyDescent="0.4">
      <c r="M860" s="10"/>
    </row>
    <row r="861" spans="13:13" x14ac:dyDescent="0.4">
      <c r="M861" s="10"/>
    </row>
    <row r="862" spans="13:13" x14ac:dyDescent="0.4">
      <c r="M862" s="10"/>
    </row>
    <row r="863" spans="13:13" x14ac:dyDescent="0.4">
      <c r="M863" s="10"/>
    </row>
    <row r="864" spans="13:13" x14ac:dyDescent="0.4">
      <c r="M864" s="10"/>
    </row>
    <row r="865" spans="13:13" x14ac:dyDescent="0.4">
      <c r="M865" s="10"/>
    </row>
  </sheetData>
  <mergeCells count="4">
    <mergeCell ref="A1:B1"/>
    <mergeCell ref="A45:B45"/>
    <mergeCell ref="A63:B63"/>
    <mergeCell ref="A79:B79"/>
  </mergeCells>
  <phoneticPr fontId="3"/>
  <pageMargins left="0.25" right="0.25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8453-2434-43F2-AFBA-0AC09467BCB3}">
  <sheetPr>
    <tabColor rgb="FF002060"/>
  </sheetPr>
  <dimension ref="A1:M124"/>
  <sheetViews>
    <sheetView tabSelected="1" workbookViewId="0">
      <selection activeCell="I11" sqref="I11"/>
    </sheetView>
  </sheetViews>
  <sheetFormatPr defaultRowHeight="18.75" x14ac:dyDescent="0.4"/>
  <cols>
    <col min="1" max="1" width="3.125" style="45" customWidth="1"/>
    <col min="2" max="2" width="14.875" style="5" customWidth="1"/>
    <col min="3" max="3" width="40.5" style="5" customWidth="1"/>
    <col min="4" max="4" width="6.625" style="5" customWidth="1"/>
    <col min="5" max="5" width="6.5" style="5" customWidth="1"/>
    <col min="6" max="6" width="11.25" style="5" customWidth="1"/>
    <col min="7" max="7" width="6.25" style="5" customWidth="1"/>
    <col min="8" max="9" width="9" style="5"/>
    <col min="10" max="10" width="50" style="5" customWidth="1"/>
    <col min="11" max="12" width="9" style="5"/>
    <col min="13" max="13" width="11.25" style="5" customWidth="1"/>
    <col min="14" max="16384" width="9" style="5"/>
  </cols>
  <sheetData>
    <row r="1" spans="1:13" x14ac:dyDescent="0.4">
      <c r="A1" s="49" t="s">
        <v>554</v>
      </c>
      <c r="B1" s="49"/>
    </row>
    <row r="2" spans="1:13" ht="14.25" customHeight="1" x14ac:dyDescent="0.4">
      <c r="A2" s="19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7</v>
      </c>
      <c r="G2" s="20" t="s">
        <v>8</v>
      </c>
    </row>
    <row r="3" spans="1:13" ht="14.25" customHeight="1" x14ac:dyDescent="0.4">
      <c r="A3" s="21">
        <v>1</v>
      </c>
      <c r="B3" s="16" t="str">
        <f>"9784065345122"</f>
        <v>9784065345122</v>
      </c>
      <c r="C3" s="16" t="s">
        <v>164</v>
      </c>
      <c r="D3" s="16" t="s">
        <v>121</v>
      </c>
      <c r="E3" s="16" t="s">
        <v>19</v>
      </c>
      <c r="F3" s="17">
        <v>45309</v>
      </c>
      <c r="G3" s="16">
        <v>1500</v>
      </c>
      <c r="M3" s="18"/>
    </row>
    <row r="4" spans="1:13" ht="14.25" customHeight="1" x14ac:dyDescent="0.4">
      <c r="A4" s="21">
        <v>2</v>
      </c>
      <c r="B4" s="16" t="str">
        <f>"9784816375422"</f>
        <v>9784816375422</v>
      </c>
      <c r="C4" s="16" t="s">
        <v>308</v>
      </c>
      <c r="D4" s="16" t="s">
        <v>116</v>
      </c>
      <c r="E4" s="16" t="s">
        <v>117</v>
      </c>
      <c r="F4" s="17">
        <v>45399</v>
      </c>
      <c r="G4" s="16">
        <v>1300</v>
      </c>
      <c r="M4" s="18"/>
    </row>
    <row r="5" spans="1:13" ht="14.25" customHeight="1" x14ac:dyDescent="0.4">
      <c r="A5" s="21">
        <v>3</v>
      </c>
      <c r="B5" s="16" t="str">
        <f>"9784492973332"</f>
        <v>9784492973332</v>
      </c>
      <c r="C5" s="16" t="s">
        <v>224</v>
      </c>
      <c r="D5" s="16" t="s">
        <v>222</v>
      </c>
      <c r="E5" s="16" t="s">
        <v>222</v>
      </c>
      <c r="F5" s="17">
        <v>45162</v>
      </c>
      <c r="G5" s="16">
        <v>1500</v>
      </c>
      <c r="M5" s="18"/>
    </row>
    <row r="6" spans="1:13" ht="14.25" customHeight="1" x14ac:dyDescent="0.4">
      <c r="A6" s="21">
        <v>4</v>
      </c>
      <c r="B6" s="16" t="str">
        <f>"9784492971406"</f>
        <v>9784492971406</v>
      </c>
      <c r="C6" s="16" t="s">
        <v>221</v>
      </c>
      <c r="D6" s="16" t="s">
        <v>222</v>
      </c>
      <c r="E6" s="16" t="s">
        <v>222</v>
      </c>
      <c r="F6" s="17">
        <v>45259</v>
      </c>
      <c r="G6" s="16">
        <v>1964</v>
      </c>
      <c r="M6" s="18"/>
    </row>
    <row r="7" spans="1:13" ht="14.25" customHeight="1" x14ac:dyDescent="0.4">
      <c r="A7" s="21">
        <v>5</v>
      </c>
      <c r="B7" s="16" t="str">
        <f>"9784065345115"</f>
        <v>9784065345115</v>
      </c>
      <c r="C7" s="16" t="s">
        <v>165</v>
      </c>
      <c r="D7" s="16" t="s">
        <v>121</v>
      </c>
      <c r="E7" s="16" t="s">
        <v>19</v>
      </c>
      <c r="F7" s="17">
        <v>45309</v>
      </c>
      <c r="G7" s="16">
        <v>1500</v>
      </c>
      <c r="M7" s="18"/>
    </row>
    <row r="8" spans="1:13" ht="14.25" customHeight="1" x14ac:dyDescent="0.4">
      <c r="A8" s="21">
        <v>6</v>
      </c>
      <c r="B8" s="16" t="str">
        <f>"9784816375439"</f>
        <v>9784816375439</v>
      </c>
      <c r="C8" s="16" t="s">
        <v>321</v>
      </c>
      <c r="D8" s="16" t="s">
        <v>116</v>
      </c>
      <c r="E8" s="16" t="s">
        <v>117</v>
      </c>
      <c r="F8" s="17">
        <v>45399</v>
      </c>
      <c r="G8" s="16">
        <v>1400</v>
      </c>
      <c r="M8" s="18"/>
    </row>
    <row r="9" spans="1:13" ht="14.25" customHeight="1" x14ac:dyDescent="0.4">
      <c r="A9" s="21">
        <v>7</v>
      </c>
      <c r="B9" s="16" t="str">
        <f>"9784478120330"</f>
        <v>9784478120330</v>
      </c>
      <c r="C9" s="16" t="s">
        <v>518</v>
      </c>
      <c r="D9" s="16" t="s">
        <v>124</v>
      </c>
      <c r="E9" s="16" t="s">
        <v>125</v>
      </c>
      <c r="F9" s="17">
        <v>45420</v>
      </c>
      <c r="G9" s="16">
        <v>1800</v>
      </c>
      <c r="M9" s="18"/>
    </row>
    <row r="10" spans="1:13" ht="14.25" customHeight="1" x14ac:dyDescent="0.4">
      <c r="A10" s="21">
        <v>8</v>
      </c>
      <c r="B10" s="16" t="str">
        <f>"9784065345061"</f>
        <v>9784065345061</v>
      </c>
      <c r="C10" s="16" t="s">
        <v>166</v>
      </c>
      <c r="D10" s="16" t="s">
        <v>121</v>
      </c>
      <c r="E10" s="16" t="s">
        <v>19</v>
      </c>
      <c r="F10" s="17">
        <v>45309</v>
      </c>
      <c r="G10" s="16">
        <v>1500</v>
      </c>
      <c r="M10" s="18"/>
    </row>
    <row r="11" spans="1:13" ht="14.25" customHeight="1" x14ac:dyDescent="0.4">
      <c r="A11" s="21">
        <v>9</v>
      </c>
      <c r="B11" s="16" t="str">
        <f>"9784296118687"</f>
        <v>9784296118687</v>
      </c>
      <c r="C11" s="16" t="s">
        <v>226</v>
      </c>
      <c r="D11" s="16" t="s">
        <v>227</v>
      </c>
      <c r="E11" s="16" t="s">
        <v>77</v>
      </c>
      <c r="F11" s="17">
        <v>45157</v>
      </c>
      <c r="G11" s="16">
        <v>1500</v>
      </c>
      <c r="M11" s="18"/>
    </row>
    <row r="12" spans="1:13" ht="14.25" customHeight="1" x14ac:dyDescent="0.4">
      <c r="A12" s="21">
        <v>10</v>
      </c>
      <c r="B12" s="16" t="str">
        <f>"9784415238319"</f>
        <v>9784415238319</v>
      </c>
      <c r="C12" s="16" t="s">
        <v>519</v>
      </c>
      <c r="D12" s="16" t="s">
        <v>118</v>
      </c>
      <c r="E12" s="16" t="s">
        <v>119</v>
      </c>
      <c r="F12" s="17">
        <v>45404</v>
      </c>
      <c r="G12" s="16">
        <v>1300</v>
      </c>
      <c r="M12" s="18"/>
    </row>
    <row r="13" spans="1:13" ht="14.25" customHeight="1" x14ac:dyDescent="0.4">
      <c r="A13" s="21">
        <v>11</v>
      </c>
      <c r="B13" s="16" t="str">
        <f>"9784478120347"</f>
        <v>9784478120347</v>
      </c>
      <c r="C13" s="16" t="s">
        <v>520</v>
      </c>
      <c r="D13" s="16" t="s">
        <v>124</v>
      </c>
      <c r="E13" s="16" t="s">
        <v>125</v>
      </c>
      <c r="F13" s="17">
        <v>45420</v>
      </c>
      <c r="G13" s="16">
        <v>1600</v>
      </c>
      <c r="M13" s="18"/>
    </row>
    <row r="14" spans="1:13" ht="14.25" customHeight="1" x14ac:dyDescent="0.4">
      <c r="A14" s="21">
        <v>12</v>
      </c>
      <c r="B14" s="16" t="str">
        <f>"9784065345085"</f>
        <v>9784065345085</v>
      </c>
      <c r="C14" s="16" t="s">
        <v>168</v>
      </c>
      <c r="D14" s="16" t="s">
        <v>121</v>
      </c>
      <c r="E14" s="16" t="s">
        <v>19</v>
      </c>
      <c r="F14" s="17">
        <v>45309</v>
      </c>
      <c r="G14" s="16">
        <v>1500</v>
      </c>
      <c r="M14" s="18"/>
    </row>
    <row r="15" spans="1:13" ht="14.25" customHeight="1" x14ac:dyDescent="0.4">
      <c r="A15" s="21">
        <v>13</v>
      </c>
      <c r="B15" s="16" t="str">
        <f>"9784816375446"</f>
        <v>9784816375446</v>
      </c>
      <c r="C15" s="16" t="s">
        <v>324</v>
      </c>
      <c r="D15" s="16" t="s">
        <v>116</v>
      </c>
      <c r="E15" s="16" t="s">
        <v>117</v>
      </c>
      <c r="F15" s="17">
        <v>45400</v>
      </c>
      <c r="G15" s="16">
        <v>1500</v>
      </c>
      <c r="M15" s="18"/>
    </row>
    <row r="16" spans="1:13" ht="14.25" customHeight="1" x14ac:dyDescent="0.4">
      <c r="A16" s="21">
        <v>14</v>
      </c>
      <c r="B16" s="16" t="str">
        <f>"9784471431198"</f>
        <v>9784471431198</v>
      </c>
      <c r="C16" s="16" t="s">
        <v>122</v>
      </c>
      <c r="D16" s="16" t="s">
        <v>123</v>
      </c>
      <c r="E16" s="16" t="s">
        <v>114</v>
      </c>
      <c r="F16" s="17">
        <v>45260</v>
      </c>
      <c r="G16" s="16">
        <v>1400</v>
      </c>
      <c r="M16" s="18"/>
    </row>
    <row r="17" spans="1:13" ht="14.25" customHeight="1" x14ac:dyDescent="0.4">
      <c r="A17" s="21">
        <v>15</v>
      </c>
      <c r="B17" s="16" t="str">
        <f>"9784478120354"</f>
        <v>9784478120354</v>
      </c>
      <c r="C17" s="16" t="s">
        <v>521</v>
      </c>
      <c r="D17" s="16" t="s">
        <v>124</v>
      </c>
      <c r="E17" s="16" t="s">
        <v>125</v>
      </c>
      <c r="F17" s="17">
        <v>45420</v>
      </c>
      <c r="G17" s="16">
        <v>1600</v>
      </c>
      <c r="M17" s="18"/>
    </row>
    <row r="18" spans="1:13" ht="14.25" customHeight="1" x14ac:dyDescent="0.4">
      <c r="A18" s="21">
        <v>16</v>
      </c>
      <c r="B18" s="16" t="str">
        <f>"9784471431181"</f>
        <v>9784471431181</v>
      </c>
      <c r="C18" s="16" t="s">
        <v>131</v>
      </c>
      <c r="D18" s="16" t="s">
        <v>132</v>
      </c>
      <c r="E18" s="16" t="s">
        <v>114</v>
      </c>
      <c r="F18" s="17">
        <v>45260</v>
      </c>
      <c r="G18" s="16">
        <v>1450</v>
      </c>
      <c r="M18" s="18"/>
    </row>
    <row r="19" spans="1:13" ht="14.25" customHeight="1" x14ac:dyDescent="0.4">
      <c r="A19" s="21">
        <v>17</v>
      </c>
      <c r="B19" s="16" t="str">
        <f>"9784405027626"</f>
        <v>9784405027626</v>
      </c>
      <c r="C19" s="16" t="s">
        <v>203</v>
      </c>
      <c r="D19" s="16" t="s">
        <v>204</v>
      </c>
      <c r="E19" s="16" t="s">
        <v>175</v>
      </c>
      <c r="F19" s="17">
        <v>45301</v>
      </c>
      <c r="G19" s="16">
        <v>1400</v>
      </c>
      <c r="M19" s="18"/>
    </row>
    <row r="20" spans="1:13" ht="14.25" customHeight="1" x14ac:dyDescent="0.4">
      <c r="A20" s="21">
        <v>18</v>
      </c>
      <c r="B20" s="16" t="str">
        <f>"9784065345092"</f>
        <v>9784065345092</v>
      </c>
      <c r="C20" s="16" t="s">
        <v>169</v>
      </c>
      <c r="D20" s="16" t="s">
        <v>121</v>
      </c>
      <c r="E20" s="16" t="s">
        <v>19</v>
      </c>
      <c r="F20" s="17">
        <v>45309</v>
      </c>
      <c r="G20" s="16">
        <v>1500</v>
      </c>
      <c r="M20" s="18"/>
    </row>
    <row r="21" spans="1:13" ht="14.25" customHeight="1" x14ac:dyDescent="0.4">
      <c r="A21" s="21">
        <v>19</v>
      </c>
      <c r="B21" s="16" t="str">
        <f>"9784816375484"</f>
        <v>9784816375484</v>
      </c>
      <c r="C21" s="16" t="s">
        <v>325</v>
      </c>
      <c r="D21" s="16" t="s">
        <v>245</v>
      </c>
      <c r="E21" s="16" t="s">
        <v>117</v>
      </c>
      <c r="F21" s="17">
        <v>45399</v>
      </c>
      <c r="G21" s="16">
        <v>1050</v>
      </c>
      <c r="M21" s="18"/>
    </row>
    <row r="22" spans="1:13" ht="14.25" customHeight="1" x14ac:dyDescent="0.4">
      <c r="A22" s="21">
        <v>20</v>
      </c>
      <c r="B22" s="16" t="str">
        <f>"9784492972700"</f>
        <v>9784492972700</v>
      </c>
      <c r="C22" s="16" t="s">
        <v>228</v>
      </c>
      <c r="D22" s="16" t="s">
        <v>222</v>
      </c>
      <c r="E22" s="16" t="s">
        <v>222</v>
      </c>
      <c r="F22" s="17">
        <v>45259</v>
      </c>
      <c r="G22" s="16">
        <v>1964</v>
      </c>
      <c r="M22" s="18"/>
    </row>
    <row r="23" spans="1:13" ht="14.25" customHeight="1" x14ac:dyDescent="0.4">
      <c r="A23" s="21">
        <v>21</v>
      </c>
      <c r="B23" s="16" t="str">
        <f>"9784471431068"</f>
        <v>9784471431068</v>
      </c>
      <c r="C23" s="16" t="s">
        <v>129</v>
      </c>
      <c r="D23" s="16" t="s">
        <v>130</v>
      </c>
      <c r="E23" s="16" t="s">
        <v>114</v>
      </c>
      <c r="F23" s="17">
        <v>45260</v>
      </c>
      <c r="G23" s="16">
        <v>1400</v>
      </c>
      <c r="M23" s="18"/>
    </row>
    <row r="24" spans="1:13" ht="14.25" customHeight="1" x14ac:dyDescent="0.4">
      <c r="A24" s="21">
        <v>22</v>
      </c>
      <c r="B24" s="16" t="str">
        <f>"9784065345108"</f>
        <v>9784065345108</v>
      </c>
      <c r="C24" s="16" t="s">
        <v>167</v>
      </c>
      <c r="D24" s="16" t="s">
        <v>121</v>
      </c>
      <c r="E24" s="16" t="s">
        <v>19</v>
      </c>
      <c r="F24" s="17">
        <v>45309</v>
      </c>
      <c r="G24" s="16">
        <v>1500</v>
      </c>
      <c r="M24" s="18"/>
    </row>
    <row r="25" spans="1:13" ht="14.25" customHeight="1" x14ac:dyDescent="0.4">
      <c r="A25" s="21">
        <v>23</v>
      </c>
      <c r="B25" s="16" t="str">
        <f>"9784492974377"</f>
        <v>9784492974377</v>
      </c>
      <c r="C25" s="16" t="s">
        <v>236</v>
      </c>
      <c r="D25" s="16" t="s">
        <v>222</v>
      </c>
      <c r="E25" s="16" t="s">
        <v>222</v>
      </c>
      <c r="F25" s="17">
        <v>45072</v>
      </c>
      <c r="G25" s="16">
        <v>1500</v>
      </c>
      <c r="M25" s="18"/>
    </row>
    <row r="26" spans="1:13" ht="14.25" customHeight="1" x14ac:dyDescent="0.4">
      <c r="A26" s="21">
        <v>24</v>
      </c>
      <c r="B26" s="16" t="str">
        <f>"9784839986421"</f>
        <v>9784839986421</v>
      </c>
      <c r="C26" s="16" t="s">
        <v>522</v>
      </c>
      <c r="D26" s="16" t="s">
        <v>523</v>
      </c>
      <c r="E26" s="16" t="s">
        <v>524</v>
      </c>
      <c r="F26" s="17">
        <v>45408</v>
      </c>
      <c r="G26" s="16">
        <v>1300</v>
      </c>
      <c r="M26" s="18"/>
    </row>
    <row r="27" spans="1:13" ht="14.25" customHeight="1" x14ac:dyDescent="0.4">
      <c r="A27" s="21">
        <v>25</v>
      </c>
      <c r="B27" s="16" t="str">
        <f>"9784300110447"</f>
        <v>9784300110447</v>
      </c>
      <c r="C27" s="16" t="s">
        <v>206</v>
      </c>
      <c r="D27" s="16" t="s">
        <v>207</v>
      </c>
      <c r="E27" s="16" t="s">
        <v>208</v>
      </c>
      <c r="F27" s="17">
        <v>45308</v>
      </c>
      <c r="G27" s="16">
        <v>1200</v>
      </c>
      <c r="M27" s="18"/>
    </row>
    <row r="28" spans="1:13" ht="14.25" customHeight="1" x14ac:dyDescent="0.4">
      <c r="A28" s="21">
        <v>26</v>
      </c>
      <c r="B28" s="16" t="str">
        <f>"9784492974384"</f>
        <v>9784492974384</v>
      </c>
      <c r="C28" s="16" t="s">
        <v>525</v>
      </c>
      <c r="D28" s="16" t="s">
        <v>222</v>
      </c>
      <c r="E28" s="16" t="s">
        <v>222</v>
      </c>
      <c r="F28" s="17">
        <v>45442</v>
      </c>
      <c r="G28" s="16">
        <v>1600</v>
      </c>
      <c r="M28" s="18"/>
    </row>
    <row r="29" spans="1:13" ht="14.25" customHeight="1" x14ac:dyDescent="0.4">
      <c r="A29" s="21">
        <v>27</v>
      </c>
      <c r="B29" s="16" t="str">
        <f>"9784471431051"</f>
        <v>9784471431051</v>
      </c>
      <c r="C29" s="16" t="s">
        <v>173</v>
      </c>
      <c r="D29" s="16" t="s">
        <v>172</v>
      </c>
      <c r="E29" s="16" t="s">
        <v>114</v>
      </c>
      <c r="F29" s="17">
        <v>45260</v>
      </c>
      <c r="G29" s="16">
        <v>1200</v>
      </c>
      <c r="M29" s="18"/>
    </row>
    <row r="30" spans="1:13" ht="14.25" customHeight="1" x14ac:dyDescent="0.4">
      <c r="A30" s="21">
        <v>28</v>
      </c>
      <c r="B30" s="16" t="str">
        <f>"9784471431280"</f>
        <v>9784471431280</v>
      </c>
      <c r="C30" s="16" t="s">
        <v>171</v>
      </c>
      <c r="D30" s="16" t="s">
        <v>172</v>
      </c>
      <c r="E30" s="16" t="s">
        <v>114</v>
      </c>
      <c r="F30" s="17">
        <v>45260</v>
      </c>
      <c r="G30" s="16">
        <v>1250</v>
      </c>
      <c r="M30" s="18"/>
    </row>
    <row r="31" spans="1:13" ht="14.25" customHeight="1" x14ac:dyDescent="0.4">
      <c r="A31" s="21">
        <v>29</v>
      </c>
      <c r="B31" s="16" t="str">
        <f>"9784415238456"</f>
        <v>9784415238456</v>
      </c>
      <c r="C31" s="16" t="s">
        <v>526</v>
      </c>
      <c r="D31" s="16" t="s">
        <v>527</v>
      </c>
      <c r="E31" s="16" t="s">
        <v>119</v>
      </c>
      <c r="F31" s="17">
        <v>45404</v>
      </c>
      <c r="G31" s="16">
        <v>1100</v>
      </c>
      <c r="M31" s="18"/>
    </row>
    <row r="32" spans="1:13" ht="14.25" customHeight="1" x14ac:dyDescent="0.4">
      <c r="A32" s="21">
        <v>30</v>
      </c>
      <c r="B32" s="16" t="str">
        <f>"9784300110454"</f>
        <v>9784300110454</v>
      </c>
      <c r="C32" s="16" t="s">
        <v>528</v>
      </c>
      <c r="D32" s="16" t="s">
        <v>529</v>
      </c>
      <c r="E32" s="16" t="s">
        <v>208</v>
      </c>
      <c r="F32" s="17">
        <v>45308</v>
      </c>
      <c r="G32" s="16">
        <v>1200</v>
      </c>
      <c r="M32" s="18"/>
    </row>
    <row r="33" spans="1:13" ht="14.25" customHeight="1" x14ac:dyDescent="0.4">
      <c r="A33" s="21">
        <v>31</v>
      </c>
      <c r="B33" s="16" t="str">
        <f>"9784415238418"</f>
        <v>9784415238418</v>
      </c>
      <c r="C33" s="16" t="s">
        <v>530</v>
      </c>
      <c r="D33" s="16" t="s">
        <v>170</v>
      </c>
      <c r="E33" s="16" t="s">
        <v>119</v>
      </c>
      <c r="F33" s="17">
        <v>45404</v>
      </c>
      <c r="G33" s="16">
        <v>1300</v>
      </c>
      <c r="M33" s="18"/>
    </row>
    <row r="34" spans="1:13" ht="14.25" customHeight="1" x14ac:dyDescent="0.4">
      <c r="A34" s="21">
        <v>32</v>
      </c>
      <c r="B34" s="16" t="str">
        <f>"9784492972397"</f>
        <v>9784492972397</v>
      </c>
      <c r="C34" s="16" t="s">
        <v>233</v>
      </c>
      <c r="D34" s="16" t="s">
        <v>222</v>
      </c>
      <c r="E34" s="16" t="s">
        <v>222</v>
      </c>
      <c r="F34" s="17">
        <v>45259</v>
      </c>
      <c r="G34" s="16">
        <v>1909</v>
      </c>
      <c r="M34" s="18"/>
    </row>
    <row r="35" spans="1:13" ht="14.25" customHeight="1" x14ac:dyDescent="0.4">
      <c r="A35" s="21">
        <v>33</v>
      </c>
      <c r="B35" s="16" t="str">
        <f>"9784865813913"</f>
        <v>9784865813913</v>
      </c>
      <c r="C35" s="16" t="s">
        <v>126</v>
      </c>
      <c r="D35" s="16" t="s">
        <v>127</v>
      </c>
      <c r="E35" s="16" t="s">
        <v>128</v>
      </c>
      <c r="F35" s="17">
        <v>45084</v>
      </c>
      <c r="G35" s="16">
        <v>1300</v>
      </c>
      <c r="M35" s="18"/>
    </row>
    <row r="36" spans="1:13" ht="14.25" customHeight="1" x14ac:dyDescent="0.4">
      <c r="A36" s="21">
        <v>34</v>
      </c>
      <c r="B36" s="16" t="str">
        <f>"9784471431273"</f>
        <v>9784471431273</v>
      </c>
      <c r="C36" s="16" t="s">
        <v>326</v>
      </c>
      <c r="D36" s="16" t="s">
        <v>327</v>
      </c>
      <c r="E36" s="16" t="s">
        <v>114</v>
      </c>
      <c r="F36" s="17">
        <v>45260</v>
      </c>
      <c r="G36" s="16">
        <v>1100</v>
      </c>
      <c r="M36" s="18"/>
    </row>
    <row r="37" spans="1:13" ht="14.25" customHeight="1" x14ac:dyDescent="0.4">
      <c r="A37" s="21">
        <v>35</v>
      </c>
      <c r="B37" s="16" t="str">
        <f>"9784415238463"</f>
        <v>9784415238463</v>
      </c>
      <c r="C37" s="16" t="s">
        <v>531</v>
      </c>
      <c r="D37" s="16" t="s">
        <v>118</v>
      </c>
      <c r="E37" s="16" t="s">
        <v>119</v>
      </c>
      <c r="F37" s="17">
        <v>45404</v>
      </c>
      <c r="G37" s="16">
        <v>1200</v>
      </c>
      <c r="M37" s="18"/>
    </row>
    <row r="38" spans="1:13" ht="14.25" customHeight="1" x14ac:dyDescent="0.4">
      <c r="A38" s="21">
        <v>36</v>
      </c>
      <c r="B38" s="16" t="str">
        <f>"9784415238425"</f>
        <v>9784415238425</v>
      </c>
      <c r="C38" s="16" t="s">
        <v>532</v>
      </c>
      <c r="D38" s="16" t="s">
        <v>533</v>
      </c>
      <c r="E38" s="16" t="s">
        <v>119</v>
      </c>
      <c r="F38" s="17">
        <v>45404</v>
      </c>
      <c r="G38" s="16">
        <v>1100</v>
      </c>
      <c r="M38" s="18"/>
    </row>
    <row r="39" spans="1:13" ht="14.25" customHeight="1" x14ac:dyDescent="0.4">
      <c r="A39" s="21">
        <v>37</v>
      </c>
      <c r="B39" s="16" t="str">
        <f>"9784415238302"</f>
        <v>9784415238302</v>
      </c>
      <c r="C39" s="16" t="s">
        <v>534</v>
      </c>
      <c r="D39" s="16" t="s">
        <v>535</v>
      </c>
      <c r="E39" s="16" t="s">
        <v>119</v>
      </c>
      <c r="F39" s="17">
        <v>45404</v>
      </c>
      <c r="G39" s="16">
        <v>1300</v>
      </c>
      <c r="M39" s="18"/>
    </row>
    <row r="40" spans="1:13" ht="14.25" customHeight="1" x14ac:dyDescent="0.4">
      <c r="A40" s="21">
        <v>38</v>
      </c>
      <c r="B40" s="16" t="str">
        <f>"9784816375453"</f>
        <v>9784816375453</v>
      </c>
      <c r="C40" s="16" t="s">
        <v>536</v>
      </c>
      <c r="D40" s="16" t="s">
        <v>116</v>
      </c>
      <c r="E40" s="16" t="s">
        <v>117</v>
      </c>
      <c r="F40" s="17">
        <v>45400</v>
      </c>
      <c r="G40" s="16">
        <v>1500</v>
      </c>
      <c r="M40" s="18"/>
    </row>
    <row r="41" spans="1:13" ht="14.25" customHeight="1" x14ac:dyDescent="0.4">
      <c r="A41" s="21">
        <v>39</v>
      </c>
      <c r="B41" s="16" t="str">
        <f>"9784839986452"</f>
        <v>9784839986452</v>
      </c>
      <c r="C41" s="16" t="s">
        <v>537</v>
      </c>
      <c r="D41" s="16" t="s">
        <v>523</v>
      </c>
      <c r="E41" s="16" t="s">
        <v>524</v>
      </c>
      <c r="F41" s="17">
        <v>45408</v>
      </c>
      <c r="G41" s="16">
        <v>1450</v>
      </c>
      <c r="M41" s="18"/>
    </row>
    <row r="42" spans="1:13" ht="14.25" customHeight="1" x14ac:dyDescent="0.4">
      <c r="A42" s="21">
        <v>40</v>
      </c>
      <c r="B42" s="16" t="str">
        <f>"9784479797975"</f>
        <v>9784479797975</v>
      </c>
      <c r="C42" s="16" t="s">
        <v>248</v>
      </c>
      <c r="D42" s="16" t="s">
        <v>123</v>
      </c>
      <c r="E42" s="16" t="s">
        <v>76</v>
      </c>
      <c r="F42" s="17">
        <v>45302</v>
      </c>
      <c r="G42" s="16">
        <v>1400</v>
      </c>
      <c r="M42" s="18"/>
    </row>
    <row r="43" spans="1:13" ht="14.25" customHeight="1" x14ac:dyDescent="0.4">
      <c r="A43" s="21">
        <v>41</v>
      </c>
      <c r="B43" s="16" t="str">
        <f>"9784471431228"</f>
        <v>9784471431228</v>
      </c>
      <c r="C43" s="16" t="s">
        <v>538</v>
      </c>
      <c r="D43" s="16" t="s">
        <v>132</v>
      </c>
      <c r="E43" s="16" t="s">
        <v>114</v>
      </c>
      <c r="F43" s="17">
        <v>45264</v>
      </c>
      <c r="G43" s="16">
        <v>1400</v>
      </c>
      <c r="M43" s="18"/>
    </row>
    <row r="44" spans="1:13" ht="14.25" customHeight="1" x14ac:dyDescent="0.4">
      <c r="A44" s="21">
        <v>42</v>
      </c>
      <c r="B44" s="16" t="str">
        <f>"9784788983601"</f>
        <v>9784788983601</v>
      </c>
      <c r="C44" s="16" t="s">
        <v>539</v>
      </c>
      <c r="D44" s="16" t="s">
        <v>205</v>
      </c>
      <c r="E44" s="16" t="s">
        <v>120</v>
      </c>
      <c r="F44" s="17">
        <v>45280</v>
      </c>
      <c r="G44" s="16">
        <v>1300</v>
      </c>
      <c r="M44" s="18"/>
    </row>
    <row r="45" spans="1:13" ht="14.25" customHeight="1" x14ac:dyDescent="0.4">
      <c r="A45" s="21">
        <v>43</v>
      </c>
      <c r="B45" s="16" t="str">
        <f>"9784816375477"</f>
        <v>9784816375477</v>
      </c>
      <c r="C45" s="16" t="s">
        <v>540</v>
      </c>
      <c r="D45" s="16" t="s">
        <v>116</v>
      </c>
      <c r="E45" s="16" t="s">
        <v>117</v>
      </c>
      <c r="F45" s="17">
        <v>45399</v>
      </c>
      <c r="G45" s="16">
        <v>1100</v>
      </c>
      <c r="M45" s="18"/>
    </row>
    <row r="46" spans="1:13" ht="14.25" customHeight="1" x14ac:dyDescent="0.4">
      <c r="A46" s="21">
        <v>44</v>
      </c>
      <c r="B46" s="16" t="str">
        <f>"9784788983649"</f>
        <v>9784788983649</v>
      </c>
      <c r="C46" s="16" t="s">
        <v>247</v>
      </c>
      <c r="D46" s="16" t="s">
        <v>205</v>
      </c>
      <c r="E46" s="16" t="s">
        <v>120</v>
      </c>
      <c r="F46" s="17">
        <v>45280</v>
      </c>
      <c r="G46" s="16">
        <v>1400</v>
      </c>
      <c r="M46" s="18"/>
    </row>
    <row r="47" spans="1:13" ht="14.25" customHeight="1" x14ac:dyDescent="0.4">
      <c r="A47" s="21">
        <v>45</v>
      </c>
      <c r="B47" s="16" t="str">
        <f>"9784479797999"</f>
        <v>9784479797999</v>
      </c>
      <c r="C47" s="16" t="s">
        <v>541</v>
      </c>
      <c r="D47" s="16" t="s">
        <v>123</v>
      </c>
      <c r="E47" s="16" t="s">
        <v>76</v>
      </c>
      <c r="F47" s="17">
        <v>45302</v>
      </c>
      <c r="G47" s="16">
        <v>1500</v>
      </c>
      <c r="M47" s="18"/>
    </row>
    <row r="48" spans="1:13" ht="14.25" customHeight="1" x14ac:dyDescent="0.4">
      <c r="A48" s="21">
        <v>46</v>
      </c>
      <c r="B48" s="16" t="str">
        <f>"9784471431112"</f>
        <v>9784471431112</v>
      </c>
      <c r="C48" s="16" t="s">
        <v>209</v>
      </c>
      <c r="D48" s="16" t="s">
        <v>172</v>
      </c>
      <c r="E48" s="16" t="s">
        <v>114</v>
      </c>
      <c r="F48" s="17">
        <v>45260</v>
      </c>
      <c r="G48" s="16">
        <v>1300</v>
      </c>
      <c r="M48" s="18"/>
    </row>
    <row r="49" spans="1:13" ht="14.25" customHeight="1" x14ac:dyDescent="0.4">
      <c r="F49" s="18"/>
      <c r="M49" s="18"/>
    </row>
    <row r="50" spans="1:13" ht="14.25" customHeight="1" x14ac:dyDescent="0.4">
      <c r="A50" s="49" t="s">
        <v>556</v>
      </c>
      <c r="B50" s="49"/>
      <c r="F50" s="18"/>
      <c r="M50" s="18"/>
    </row>
    <row r="51" spans="1:13" ht="14.25" customHeight="1" x14ac:dyDescent="0.4">
      <c r="A51" s="19" t="s">
        <v>1</v>
      </c>
      <c r="B51" s="20" t="s">
        <v>2</v>
      </c>
      <c r="C51" s="20" t="s">
        <v>3</v>
      </c>
      <c r="D51" s="20" t="s">
        <v>4</v>
      </c>
      <c r="E51" s="20" t="s">
        <v>5</v>
      </c>
      <c r="F51" s="20" t="s">
        <v>7</v>
      </c>
      <c r="G51" s="20" t="s">
        <v>8</v>
      </c>
      <c r="M51" s="18"/>
    </row>
    <row r="52" spans="1:13" ht="14.25" customHeight="1" x14ac:dyDescent="0.4">
      <c r="A52" s="21">
        <v>1</v>
      </c>
      <c r="B52" s="16" t="str">
        <f>"9784788934931"</f>
        <v>9784788934931</v>
      </c>
      <c r="C52" s="16" t="s">
        <v>160</v>
      </c>
      <c r="D52" s="16" t="s">
        <v>134</v>
      </c>
      <c r="E52" s="16" t="s">
        <v>120</v>
      </c>
      <c r="F52" s="17">
        <v>45310</v>
      </c>
      <c r="G52" s="16">
        <v>3000</v>
      </c>
      <c r="M52" s="18"/>
    </row>
    <row r="53" spans="1:13" ht="14.25" customHeight="1" x14ac:dyDescent="0.4">
      <c r="A53" s="21">
        <v>2</v>
      </c>
      <c r="B53" s="16" t="str">
        <f>"9784788934948"</f>
        <v>9784788934948</v>
      </c>
      <c r="C53" s="16" t="s">
        <v>161</v>
      </c>
      <c r="D53" s="16" t="s">
        <v>134</v>
      </c>
      <c r="E53" s="16" t="s">
        <v>120</v>
      </c>
      <c r="F53" s="17">
        <v>45310</v>
      </c>
      <c r="G53" s="16">
        <v>3000</v>
      </c>
      <c r="M53" s="18"/>
    </row>
    <row r="54" spans="1:13" ht="14.25" customHeight="1" x14ac:dyDescent="0.4">
      <c r="A54" s="21">
        <v>3</v>
      </c>
      <c r="B54" s="16" t="str">
        <f>"9784788937451"</f>
        <v>9784788937451</v>
      </c>
      <c r="C54" s="16" t="s">
        <v>133</v>
      </c>
      <c r="D54" s="16" t="s">
        <v>134</v>
      </c>
      <c r="E54" s="16" t="s">
        <v>120</v>
      </c>
      <c r="F54" s="17">
        <v>45168</v>
      </c>
      <c r="G54" s="16">
        <v>1800</v>
      </c>
      <c r="M54" s="18"/>
    </row>
    <row r="55" spans="1:13" ht="14.25" customHeight="1" x14ac:dyDescent="0.4">
      <c r="A55" s="21">
        <v>4</v>
      </c>
      <c r="B55" s="16" t="str">
        <f>"9784788977976"</f>
        <v>9784788977976</v>
      </c>
      <c r="C55" s="16" t="s">
        <v>210</v>
      </c>
      <c r="D55" s="16" t="s">
        <v>134</v>
      </c>
      <c r="E55" s="16" t="s">
        <v>120</v>
      </c>
      <c r="F55" s="17">
        <v>45327</v>
      </c>
      <c r="G55" s="16">
        <v>1200</v>
      </c>
      <c r="M55" s="18"/>
    </row>
    <row r="56" spans="1:13" ht="14.25" customHeight="1" x14ac:dyDescent="0.4">
      <c r="A56" s="21">
        <v>5</v>
      </c>
      <c r="B56" s="16" t="str">
        <f>"9784788937468"</f>
        <v>9784788937468</v>
      </c>
      <c r="C56" s="16" t="s">
        <v>136</v>
      </c>
      <c r="D56" s="16" t="s">
        <v>134</v>
      </c>
      <c r="E56" s="16" t="s">
        <v>120</v>
      </c>
      <c r="F56" s="17">
        <v>45168</v>
      </c>
      <c r="G56" s="16">
        <v>1800</v>
      </c>
    </row>
    <row r="57" spans="1:13" ht="14.25" customHeight="1" x14ac:dyDescent="0.4">
      <c r="A57" s="21">
        <v>6</v>
      </c>
      <c r="B57" s="16" t="str">
        <f>"9784788934917"</f>
        <v>9784788934917</v>
      </c>
      <c r="C57" s="16" t="s">
        <v>137</v>
      </c>
      <c r="D57" s="16" t="s">
        <v>134</v>
      </c>
      <c r="E57" s="16" t="s">
        <v>120</v>
      </c>
      <c r="F57" s="17">
        <v>45266</v>
      </c>
      <c r="G57" s="16">
        <v>3000</v>
      </c>
      <c r="M57" s="18"/>
    </row>
    <row r="58" spans="1:13" ht="14.25" customHeight="1" x14ac:dyDescent="0.4">
      <c r="A58" s="21">
        <v>7</v>
      </c>
      <c r="B58" s="16" t="str">
        <f>"9784788937628"</f>
        <v>9784788937628</v>
      </c>
      <c r="C58" s="16" t="s">
        <v>542</v>
      </c>
      <c r="D58" s="16" t="s">
        <v>134</v>
      </c>
      <c r="E58" s="16" t="s">
        <v>120</v>
      </c>
      <c r="F58" s="17">
        <v>45258</v>
      </c>
      <c r="G58" s="16">
        <v>1900</v>
      </c>
      <c r="M58" s="18"/>
    </row>
    <row r="59" spans="1:13" ht="14.25" customHeight="1" x14ac:dyDescent="0.4">
      <c r="A59" s="21">
        <v>8</v>
      </c>
      <c r="B59" s="16" t="str">
        <f>"9784788937444"</f>
        <v>9784788937444</v>
      </c>
      <c r="C59" s="16" t="s">
        <v>135</v>
      </c>
      <c r="D59" s="16" t="s">
        <v>134</v>
      </c>
      <c r="E59" s="16" t="s">
        <v>120</v>
      </c>
      <c r="F59" s="17">
        <v>45168</v>
      </c>
      <c r="G59" s="16">
        <v>1800</v>
      </c>
      <c r="M59" s="18"/>
    </row>
    <row r="60" spans="1:13" ht="14.25" customHeight="1" x14ac:dyDescent="0.4">
      <c r="A60" s="21">
        <v>9</v>
      </c>
      <c r="B60" s="16" t="str">
        <f>"9784788985308"</f>
        <v>9784788985308</v>
      </c>
      <c r="C60" s="16" t="s">
        <v>543</v>
      </c>
      <c r="D60" s="16"/>
      <c r="E60" s="16" t="s">
        <v>120</v>
      </c>
      <c r="F60" s="17">
        <v>45265</v>
      </c>
      <c r="G60" s="16">
        <v>2000</v>
      </c>
      <c r="M60" s="18"/>
    </row>
    <row r="61" spans="1:13" ht="14.25" customHeight="1" x14ac:dyDescent="0.4">
      <c r="A61" s="21">
        <v>10</v>
      </c>
      <c r="B61" s="16" t="str">
        <f>"9784788952003"</f>
        <v>9784788952003</v>
      </c>
      <c r="C61" s="16" t="s">
        <v>163</v>
      </c>
      <c r="D61" s="16" t="s">
        <v>158</v>
      </c>
      <c r="E61" s="16" t="s">
        <v>120</v>
      </c>
      <c r="F61" s="17">
        <v>45280</v>
      </c>
      <c r="G61" s="16">
        <v>1400</v>
      </c>
      <c r="M61" s="18"/>
    </row>
    <row r="62" spans="1:13" ht="14.25" customHeight="1" x14ac:dyDescent="0.4">
      <c r="A62" s="21">
        <v>11</v>
      </c>
      <c r="B62" s="16" t="str">
        <f>"9784788937611"</f>
        <v>9784788937611</v>
      </c>
      <c r="C62" s="16" t="s">
        <v>212</v>
      </c>
      <c r="D62" s="16" t="s">
        <v>134</v>
      </c>
      <c r="E62" s="16" t="s">
        <v>120</v>
      </c>
      <c r="F62" s="17">
        <v>45252</v>
      </c>
      <c r="G62" s="16">
        <v>1900</v>
      </c>
      <c r="M62" s="18"/>
    </row>
    <row r="63" spans="1:13" ht="14.25" customHeight="1" x14ac:dyDescent="0.4">
      <c r="A63" s="21">
        <v>12</v>
      </c>
      <c r="B63" s="16" t="str">
        <f>"9784910884134"</f>
        <v>9784910884134</v>
      </c>
      <c r="C63" s="16" t="s">
        <v>157</v>
      </c>
      <c r="D63" s="16" t="s">
        <v>158</v>
      </c>
      <c r="E63" s="16" t="s">
        <v>159</v>
      </c>
      <c r="F63" s="17">
        <v>45223</v>
      </c>
      <c r="G63" s="16">
        <v>1700</v>
      </c>
      <c r="M63" s="18"/>
    </row>
    <row r="64" spans="1:13" ht="14.25" customHeight="1" x14ac:dyDescent="0.4">
      <c r="A64" s="21">
        <v>13</v>
      </c>
      <c r="B64" s="16" t="str">
        <f>"9784788977983"</f>
        <v>9784788977983</v>
      </c>
      <c r="C64" s="16" t="s">
        <v>211</v>
      </c>
      <c r="D64" s="16" t="s">
        <v>134</v>
      </c>
      <c r="E64" s="16" t="s">
        <v>120</v>
      </c>
      <c r="F64" s="17">
        <v>45324</v>
      </c>
      <c r="G64" s="16">
        <v>1000</v>
      </c>
      <c r="M64" s="18"/>
    </row>
    <row r="65" spans="1:13" ht="14.25" customHeight="1" x14ac:dyDescent="0.4">
      <c r="A65" s="21">
        <v>14</v>
      </c>
      <c r="B65" s="16" t="str">
        <f>"9784788985353"</f>
        <v>9784788985353</v>
      </c>
      <c r="C65" s="16" t="s">
        <v>223</v>
      </c>
      <c r="D65" s="16"/>
      <c r="E65" s="16" t="s">
        <v>120</v>
      </c>
      <c r="F65" s="17">
        <v>45369</v>
      </c>
      <c r="G65" s="16">
        <v>1700</v>
      </c>
      <c r="M65" s="18"/>
    </row>
    <row r="66" spans="1:13" ht="14.25" customHeight="1" x14ac:dyDescent="0.4">
      <c r="A66" s="21">
        <v>15</v>
      </c>
      <c r="B66" s="16" t="str">
        <f>"9784788937475"</f>
        <v>9784788937475</v>
      </c>
      <c r="C66" s="16" t="s">
        <v>138</v>
      </c>
      <c r="D66" s="16" t="s">
        <v>134</v>
      </c>
      <c r="E66" s="16" t="s">
        <v>120</v>
      </c>
      <c r="F66" s="17">
        <v>45182</v>
      </c>
      <c r="G66" s="16">
        <v>1900</v>
      </c>
      <c r="M66" s="18"/>
    </row>
    <row r="67" spans="1:13" ht="14.25" customHeight="1" x14ac:dyDescent="0.4">
      <c r="A67" s="21">
        <v>16</v>
      </c>
      <c r="B67" s="16" t="str">
        <f>"9784788937598"</f>
        <v>9784788937598</v>
      </c>
      <c r="C67" s="16" t="s">
        <v>234</v>
      </c>
      <c r="D67" s="16" t="s">
        <v>134</v>
      </c>
      <c r="E67" s="16" t="s">
        <v>120</v>
      </c>
      <c r="F67" s="17">
        <v>45310</v>
      </c>
      <c r="G67" s="16">
        <v>1900</v>
      </c>
      <c r="M67" s="18"/>
    </row>
    <row r="68" spans="1:13" ht="14.25" customHeight="1" x14ac:dyDescent="0.4">
      <c r="A68" s="21">
        <v>17</v>
      </c>
      <c r="B68" s="16" t="str">
        <f>"9784788937413"</f>
        <v>9784788937413</v>
      </c>
      <c r="C68" s="16" t="s">
        <v>139</v>
      </c>
      <c r="D68" s="16" t="s">
        <v>134</v>
      </c>
      <c r="E68" s="16" t="s">
        <v>120</v>
      </c>
      <c r="F68" s="17">
        <v>45173</v>
      </c>
      <c r="G68" s="16">
        <v>1800</v>
      </c>
      <c r="M68" s="18"/>
    </row>
    <row r="69" spans="1:13" ht="14.25" customHeight="1" x14ac:dyDescent="0.4">
      <c r="A69" s="21">
        <v>18</v>
      </c>
      <c r="B69" s="16" t="str">
        <f>"9784788937420"</f>
        <v>9784788937420</v>
      </c>
      <c r="C69" s="16" t="s">
        <v>140</v>
      </c>
      <c r="D69" s="16" t="s">
        <v>134</v>
      </c>
      <c r="E69" s="16" t="s">
        <v>120</v>
      </c>
      <c r="F69" s="17">
        <v>45173</v>
      </c>
      <c r="G69" s="16">
        <v>1800</v>
      </c>
      <c r="M69" s="18"/>
    </row>
    <row r="70" spans="1:13" ht="14.25" customHeight="1" x14ac:dyDescent="0.4">
      <c r="A70" s="21">
        <v>19</v>
      </c>
      <c r="B70" s="16" t="str">
        <f>"9784788937482"</f>
        <v>9784788937482</v>
      </c>
      <c r="C70" s="16" t="s">
        <v>322</v>
      </c>
      <c r="D70" s="16" t="s">
        <v>134</v>
      </c>
      <c r="E70" s="16" t="s">
        <v>120</v>
      </c>
      <c r="F70" s="17">
        <v>45182</v>
      </c>
      <c r="G70" s="16">
        <v>1900</v>
      </c>
      <c r="M70" s="18"/>
    </row>
    <row r="71" spans="1:13" ht="14.25" customHeight="1" x14ac:dyDescent="0.4">
      <c r="A71" s="21">
        <v>20</v>
      </c>
      <c r="B71" s="16" t="str">
        <f>"9784788937437"</f>
        <v>9784788937437</v>
      </c>
      <c r="C71" s="16" t="s">
        <v>544</v>
      </c>
      <c r="D71" s="16" t="s">
        <v>134</v>
      </c>
      <c r="E71" s="16" t="s">
        <v>120</v>
      </c>
      <c r="F71" s="17">
        <v>45173</v>
      </c>
      <c r="G71" s="16">
        <v>1800</v>
      </c>
      <c r="M71" s="18"/>
    </row>
    <row r="72" spans="1:13" ht="14.25" customHeight="1" x14ac:dyDescent="0.4">
      <c r="A72" s="21">
        <v>21</v>
      </c>
      <c r="B72" s="16" t="str">
        <f>"9784788977853"</f>
        <v>9784788977853</v>
      </c>
      <c r="C72" s="16" t="s">
        <v>545</v>
      </c>
      <c r="D72" s="16" t="s">
        <v>546</v>
      </c>
      <c r="E72" s="16" t="s">
        <v>120</v>
      </c>
      <c r="F72" s="17">
        <v>45380</v>
      </c>
      <c r="G72" s="16">
        <v>1400</v>
      </c>
      <c r="M72" s="18"/>
    </row>
    <row r="73" spans="1:13" ht="14.25" customHeight="1" x14ac:dyDescent="0.4">
      <c r="A73" s="21">
        <v>22</v>
      </c>
      <c r="B73" s="16" t="str">
        <f>"9784788934924"</f>
        <v>9784788934924</v>
      </c>
      <c r="C73" s="16" t="s">
        <v>547</v>
      </c>
      <c r="D73" s="16" t="s">
        <v>134</v>
      </c>
      <c r="E73" s="16" t="s">
        <v>120</v>
      </c>
      <c r="F73" s="17">
        <v>45315</v>
      </c>
      <c r="G73" s="16">
        <v>3500</v>
      </c>
      <c r="M73" s="18"/>
    </row>
    <row r="74" spans="1:13" ht="14.25" customHeight="1" x14ac:dyDescent="0.4">
      <c r="A74" s="21">
        <v>23</v>
      </c>
      <c r="B74" s="16" t="str">
        <f>"9784788934962"</f>
        <v>9784788934962</v>
      </c>
      <c r="C74" s="16" t="s">
        <v>232</v>
      </c>
      <c r="D74" s="16" t="s">
        <v>134</v>
      </c>
      <c r="E74" s="16" t="s">
        <v>120</v>
      </c>
      <c r="F74" s="17">
        <v>45357</v>
      </c>
      <c r="G74" s="16">
        <v>2800</v>
      </c>
      <c r="M74" s="18"/>
    </row>
    <row r="75" spans="1:13" ht="14.25" customHeight="1" x14ac:dyDescent="0.4">
      <c r="A75" s="21">
        <v>24</v>
      </c>
      <c r="B75" s="16" t="str">
        <f>"9784788937499"</f>
        <v>9784788937499</v>
      </c>
      <c r="C75" s="16" t="s">
        <v>311</v>
      </c>
      <c r="D75" s="16" t="s">
        <v>134</v>
      </c>
      <c r="E75" s="16" t="s">
        <v>120</v>
      </c>
      <c r="F75" s="17">
        <v>45183</v>
      </c>
      <c r="G75" s="16">
        <v>1900</v>
      </c>
      <c r="M75" s="18"/>
    </row>
    <row r="76" spans="1:13" ht="14.25" customHeight="1" x14ac:dyDescent="0.4">
      <c r="A76" s="21">
        <v>25</v>
      </c>
      <c r="B76" s="16" t="str">
        <f>"9784788937574"</f>
        <v>9784788937574</v>
      </c>
      <c r="C76" s="16" t="s">
        <v>162</v>
      </c>
      <c r="D76" s="16" t="s">
        <v>134</v>
      </c>
      <c r="E76" s="16" t="s">
        <v>120</v>
      </c>
      <c r="F76" s="17">
        <v>45182</v>
      </c>
      <c r="G76" s="16">
        <v>1900</v>
      </c>
      <c r="M76" s="18"/>
    </row>
    <row r="77" spans="1:13" ht="14.25" customHeight="1" x14ac:dyDescent="0.4">
      <c r="A77" s="21">
        <v>26</v>
      </c>
      <c r="B77" s="16" t="str">
        <f>"9784910884042"</f>
        <v>9784910884042</v>
      </c>
      <c r="C77" s="16" t="s">
        <v>548</v>
      </c>
      <c r="D77" s="16" t="s">
        <v>549</v>
      </c>
      <c r="E77" s="16" t="s">
        <v>159</v>
      </c>
      <c r="F77" s="17">
        <v>44957</v>
      </c>
      <c r="G77" s="16">
        <v>1800</v>
      </c>
      <c r="M77" s="18"/>
    </row>
    <row r="78" spans="1:13" ht="14.25" customHeight="1" x14ac:dyDescent="0.4">
      <c r="A78" s="21">
        <v>27</v>
      </c>
      <c r="B78" s="16" t="str">
        <f>"9784788937505"</f>
        <v>9784788937505</v>
      </c>
      <c r="C78" s="16" t="s">
        <v>323</v>
      </c>
      <c r="D78" s="16" t="s">
        <v>134</v>
      </c>
      <c r="E78" s="16" t="s">
        <v>120</v>
      </c>
      <c r="F78" s="17">
        <v>45190</v>
      </c>
      <c r="G78" s="16">
        <v>1900</v>
      </c>
      <c r="M78" s="18"/>
    </row>
    <row r="79" spans="1:13" ht="14.25" customHeight="1" x14ac:dyDescent="0.4">
      <c r="A79" s="21">
        <v>28</v>
      </c>
      <c r="B79" s="16" t="str">
        <f>"9784788985360"</f>
        <v>9784788985360</v>
      </c>
      <c r="C79" s="16" t="s">
        <v>225</v>
      </c>
      <c r="D79" s="16"/>
      <c r="E79" s="16" t="s">
        <v>120</v>
      </c>
      <c r="F79" s="17">
        <v>45374</v>
      </c>
      <c r="G79" s="16">
        <v>1700</v>
      </c>
      <c r="M79" s="18"/>
    </row>
    <row r="80" spans="1:13" ht="14.25" customHeight="1" x14ac:dyDescent="0.4">
      <c r="A80" s="21">
        <v>29</v>
      </c>
      <c r="B80" s="16" t="str">
        <f>"9784788977945"</f>
        <v>9784788977945</v>
      </c>
      <c r="C80" s="16" t="s">
        <v>551</v>
      </c>
      <c r="D80" s="16" t="s">
        <v>158</v>
      </c>
      <c r="E80" s="16" t="s">
        <v>120</v>
      </c>
      <c r="F80" s="17">
        <v>45309</v>
      </c>
      <c r="G80" s="16">
        <v>1600</v>
      </c>
      <c r="M80" s="18"/>
    </row>
    <row r="81" spans="1:13" ht="14.25" customHeight="1" x14ac:dyDescent="0.4">
      <c r="A81" s="21">
        <v>30</v>
      </c>
      <c r="B81" s="16" t="str">
        <f>"9784788934900"</f>
        <v>9784788934900</v>
      </c>
      <c r="C81" s="16" t="s">
        <v>238</v>
      </c>
      <c r="D81" s="16" t="s">
        <v>134</v>
      </c>
      <c r="E81" s="16" t="s">
        <v>120</v>
      </c>
      <c r="F81" s="17">
        <v>45266</v>
      </c>
      <c r="G81" s="16">
        <v>3000</v>
      </c>
      <c r="M81" s="18"/>
    </row>
    <row r="82" spans="1:13" ht="14.25" customHeight="1" x14ac:dyDescent="0.4">
      <c r="A82" s="21">
        <v>31</v>
      </c>
      <c r="B82" s="16" t="str">
        <f>"9784788937550"</f>
        <v>9784788937550</v>
      </c>
      <c r="C82" s="16" t="s">
        <v>552</v>
      </c>
      <c r="D82" s="16" t="s">
        <v>134</v>
      </c>
      <c r="E82" s="16" t="s">
        <v>120</v>
      </c>
      <c r="F82" s="17">
        <v>45216</v>
      </c>
      <c r="G82" s="16">
        <v>1900</v>
      </c>
      <c r="M82" s="18"/>
    </row>
    <row r="83" spans="1:13" ht="14.25" customHeight="1" x14ac:dyDescent="0.4">
      <c r="A83" s="21">
        <v>32</v>
      </c>
      <c r="B83" s="16" t="str">
        <f>"9784788937529"</f>
        <v>9784788937529</v>
      </c>
      <c r="C83" s="16" t="s">
        <v>553</v>
      </c>
      <c r="D83" s="16" t="s">
        <v>134</v>
      </c>
      <c r="E83" s="16" t="s">
        <v>120</v>
      </c>
      <c r="F83" s="17">
        <v>45245</v>
      </c>
      <c r="G83" s="16">
        <v>1900</v>
      </c>
      <c r="M83" s="18"/>
    </row>
    <row r="84" spans="1:13" ht="14.25" customHeight="1" x14ac:dyDescent="0.4">
      <c r="F84" s="18"/>
      <c r="M84" s="18"/>
    </row>
    <row r="85" spans="1:13" ht="14.25" customHeight="1" x14ac:dyDescent="0.4">
      <c r="A85" s="49" t="s">
        <v>555</v>
      </c>
      <c r="B85" s="49"/>
      <c r="F85" s="18"/>
      <c r="M85" s="18"/>
    </row>
    <row r="86" spans="1:13" ht="14.25" customHeight="1" x14ac:dyDescent="0.4">
      <c r="A86" s="19" t="s">
        <v>1</v>
      </c>
      <c r="B86" s="20" t="s">
        <v>2</v>
      </c>
      <c r="C86" s="20" t="s">
        <v>3</v>
      </c>
      <c r="D86" s="20" t="s">
        <v>4</v>
      </c>
      <c r="E86" s="20" t="s">
        <v>5</v>
      </c>
      <c r="F86" s="20" t="s">
        <v>7</v>
      </c>
      <c r="G86" s="20" t="s">
        <v>8</v>
      </c>
      <c r="M86" s="18"/>
    </row>
    <row r="87" spans="1:13" ht="14.25" customHeight="1" x14ac:dyDescent="0.4">
      <c r="A87" s="46">
        <v>1</v>
      </c>
      <c r="B87" s="43" t="str">
        <f>"9784788719200"</f>
        <v>9784788719200</v>
      </c>
      <c r="C87" s="43" t="s">
        <v>231</v>
      </c>
      <c r="D87" s="43" t="s">
        <v>230</v>
      </c>
      <c r="E87" s="43" t="s">
        <v>230</v>
      </c>
      <c r="F87" s="44">
        <v>45173</v>
      </c>
      <c r="G87" s="43">
        <v>1500</v>
      </c>
      <c r="M87" s="18"/>
    </row>
    <row r="88" spans="1:13" ht="14.25" customHeight="1" x14ac:dyDescent="0.4">
      <c r="A88" s="21">
        <v>2</v>
      </c>
      <c r="B88" s="16" t="str">
        <f>"9784788719217"</f>
        <v>9784788719217</v>
      </c>
      <c r="C88" s="16" t="s">
        <v>229</v>
      </c>
      <c r="D88" s="16" t="s">
        <v>230</v>
      </c>
      <c r="E88" s="16" t="s">
        <v>230</v>
      </c>
      <c r="F88" s="17">
        <v>45173</v>
      </c>
      <c r="G88" s="16">
        <v>1500</v>
      </c>
      <c r="M88" s="18"/>
    </row>
    <row r="89" spans="1:13" ht="14.25" customHeight="1" x14ac:dyDescent="0.4">
      <c r="A89" s="21">
        <v>3</v>
      </c>
      <c r="B89" s="16" t="str">
        <f>"9784788719323"</f>
        <v>9784788719323</v>
      </c>
      <c r="C89" s="16" t="s">
        <v>239</v>
      </c>
      <c r="D89" s="16" t="s">
        <v>230</v>
      </c>
      <c r="E89" s="16" t="s">
        <v>230</v>
      </c>
      <c r="F89" s="17">
        <v>45173</v>
      </c>
      <c r="G89" s="16">
        <v>1100</v>
      </c>
      <c r="M89" s="18"/>
    </row>
    <row r="90" spans="1:13" ht="14.25" customHeight="1" x14ac:dyDescent="0.4">
      <c r="A90" s="46">
        <v>4</v>
      </c>
      <c r="B90" s="16" t="str">
        <f>"9784788719224"</f>
        <v>9784788719224</v>
      </c>
      <c r="C90" s="16" t="s">
        <v>235</v>
      </c>
      <c r="D90" s="16" t="s">
        <v>230</v>
      </c>
      <c r="E90" s="16" t="s">
        <v>230</v>
      </c>
      <c r="F90" s="17">
        <v>45173</v>
      </c>
      <c r="G90" s="16">
        <v>1500</v>
      </c>
      <c r="M90" s="18"/>
    </row>
    <row r="91" spans="1:13" ht="14.25" customHeight="1" x14ac:dyDescent="0.4">
      <c r="A91" s="21">
        <v>5</v>
      </c>
      <c r="B91" s="16" t="str">
        <f>"9784788719255"</f>
        <v>9784788719255</v>
      </c>
      <c r="C91" s="16" t="s">
        <v>241</v>
      </c>
      <c r="D91" s="16" t="s">
        <v>230</v>
      </c>
      <c r="E91" s="16" t="s">
        <v>230</v>
      </c>
      <c r="F91" s="17">
        <v>45174</v>
      </c>
      <c r="G91" s="16">
        <v>1500</v>
      </c>
      <c r="M91" s="18"/>
    </row>
    <row r="92" spans="1:13" ht="14.25" customHeight="1" x14ac:dyDescent="0.4">
      <c r="A92" s="21">
        <v>6</v>
      </c>
      <c r="B92" s="16" t="str">
        <f>"9784788719231"</f>
        <v>9784788719231</v>
      </c>
      <c r="C92" s="16" t="s">
        <v>240</v>
      </c>
      <c r="D92" s="16" t="s">
        <v>230</v>
      </c>
      <c r="E92" s="16" t="s">
        <v>230</v>
      </c>
      <c r="F92" s="17">
        <v>45173</v>
      </c>
      <c r="G92" s="16">
        <v>1500</v>
      </c>
      <c r="M92" s="18"/>
    </row>
    <row r="93" spans="1:13" ht="14.25" customHeight="1" x14ac:dyDescent="0.4">
      <c r="A93" s="46">
        <v>7</v>
      </c>
      <c r="B93" s="16" t="str">
        <f>"9784319509607"</f>
        <v>9784319509607</v>
      </c>
      <c r="C93" s="16" t="s">
        <v>318</v>
      </c>
      <c r="D93" s="16" t="s">
        <v>319</v>
      </c>
      <c r="E93" s="16" t="s">
        <v>320</v>
      </c>
      <c r="F93" s="17">
        <v>45273</v>
      </c>
      <c r="G93" s="16">
        <v>1900</v>
      </c>
      <c r="M93" s="18"/>
    </row>
    <row r="94" spans="1:13" ht="14.25" customHeight="1" x14ac:dyDescent="0.4">
      <c r="A94" s="21">
        <v>8</v>
      </c>
      <c r="B94" s="16" t="str">
        <f>"9784788719248"</f>
        <v>9784788719248</v>
      </c>
      <c r="C94" s="16" t="s">
        <v>237</v>
      </c>
      <c r="D94" s="16" t="s">
        <v>230</v>
      </c>
      <c r="E94" s="16" t="s">
        <v>230</v>
      </c>
      <c r="F94" s="17">
        <v>45173</v>
      </c>
      <c r="G94" s="16">
        <v>1500</v>
      </c>
      <c r="M94" s="18"/>
    </row>
    <row r="95" spans="1:13" ht="14.25" customHeight="1" x14ac:dyDescent="0.4">
      <c r="A95" s="21">
        <v>9</v>
      </c>
      <c r="B95" s="16" t="str">
        <f>"9784471431556"</f>
        <v>9784471431556</v>
      </c>
      <c r="C95" s="16" t="s">
        <v>312</v>
      </c>
      <c r="D95" s="16" t="s">
        <v>313</v>
      </c>
      <c r="E95" s="16" t="s">
        <v>114</v>
      </c>
      <c r="F95" s="17">
        <v>45359</v>
      </c>
      <c r="G95" s="16">
        <v>1350</v>
      </c>
      <c r="M95" s="18"/>
    </row>
    <row r="96" spans="1:13" ht="14.25" customHeight="1" x14ac:dyDescent="0.4">
      <c r="A96" s="46">
        <v>10</v>
      </c>
      <c r="B96" s="16" t="str">
        <f>"9784471431464"</f>
        <v>9784471431464</v>
      </c>
      <c r="C96" s="16" t="s">
        <v>315</v>
      </c>
      <c r="D96" s="16" t="s">
        <v>316</v>
      </c>
      <c r="E96" s="16" t="s">
        <v>114</v>
      </c>
      <c r="F96" s="17">
        <v>45358</v>
      </c>
      <c r="G96" s="16">
        <v>1150</v>
      </c>
      <c r="M96" s="18"/>
    </row>
    <row r="97" spans="1:13" ht="14.25" customHeight="1" x14ac:dyDescent="0.4">
      <c r="A97" s="21">
        <v>11</v>
      </c>
      <c r="B97" s="16" t="str">
        <f>"9784788959873"</f>
        <v>9784788959873</v>
      </c>
      <c r="C97" s="16" t="s">
        <v>246</v>
      </c>
      <c r="D97" s="16" t="s">
        <v>134</v>
      </c>
      <c r="E97" s="16" t="s">
        <v>120</v>
      </c>
      <c r="F97" s="17">
        <v>45364</v>
      </c>
      <c r="G97" s="16">
        <v>1400</v>
      </c>
      <c r="M97" s="18"/>
    </row>
    <row r="98" spans="1:13" ht="14.25" customHeight="1" x14ac:dyDescent="0.4">
      <c r="A98" s="21">
        <v>12</v>
      </c>
      <c r="B98" s="16" t="str">
        <f>"9784788959767"</f>
        <v>9784788959767</v>
      </c>
      <c r="C98" s="16" t="s">
        <v>242</v>
      </c>
      <c r="D98" s="16" t="s">
        <v>134</v>
      </c>
      <c r="E98" s="16" t="s">
        <v>120</v>
      </c>
      <c r="F98" s="17">
        <v>45168</v>
      </c>
      <c r="G98" s="16">
        <v>1200</v>
      </c>
      <c r="M98" s="18"/>
    </row>
    <row r="99" spans="1:13" ht="14.25" customHeight="1" x14ac:dyDescent="0.4">
      <c r="A99" s="46">
        <v>13</v>
      </c>
      <c r="B99" s="16" t="str">
        <f>"9784788719347"</f>
        <v>9784788719347</v>
      </c>
      <c r="C99" s="16" t="s">
        <v>314</v>
      </c>
      <c r="D99" s="16" t="s">
        <v>230</v>
      </c>
      <c r="E99" s="16" t="s">
        <v>230</v>
      </c>
      <c r="F99" s="17">
        <v>45173</v>
      </c>
      <c r="G99" s="16">
        <v>1100</v>
      </c>
      <c r="M99" s="18"/>
    </row>
    <row r="100" spans="1:13" ht="14.25" customHeight="1" x14ac:dyDescent="0.4">
      <c r="A100" s="21">
        <v>14</v>
      </c>
      <c r="B100" s="16" t="str">
        <f>"9784788719330"</f>
        <v>9784788719330</v>
      </c>
      <c r="C100" s="16" t="s">
        <v>309</v>
      </c>
      <c r="D100" s="16" t="s">
        <v>230</v>
      </c>
      <c r="E100" s="16" t="s">
        <v>230</v>
      </c>
      <c r="F100" s="17">
        <v>45173</v>
      </c>
      <c r="G100" s="16">
        <v>1100</v>
      </c>
      <c r="M100" s="18"/>
    </row>
    <row r="101" spans="1:13" ht="14.25" customHeight="1" x14ac:dyDescent="0.4">
      <c r="A101" s="21">
        <v>15</v>
      </c>
      <c r="B101" s="16" t="str">
        <f>"9784788719354"</f>
        <v>9784788719354</v>
      </c>
      <c r="C101" s="16" t="s">
        <v>317</v>
      </c>
      <c r="D101" s="16" t="s">
        <v>230</v>
      </c>
      <c r="E101" s="16" t="s">
        <v>230</v>
      </c>
      <c r="F101" s="17">
        <v>45174</v>
      </c>
      <c r="G101" s="16">
        <v>1100</v>
      </c>
      <c r="M101" s="18"/>
    </row>
    <row r="102" spans="1:13" ht="14.25" customHeight="1" x14ac:dyDescent="0.4">
      <c r="A102" s="46">
        <v>16</v>
      </c>
      <c r="B102" s="16" t="str">
        <f>"9784864556170"</f>
        <v>9784864556170</v>
      </c>
      <c r="C102" s="16" t="s">
        <v>243</v>
      </c>
      <c r="D102" s="16" t="s">
        <v>244</v>
      </c>
      <c r="E102" s="16" t="s">
        <v>310</v>
      </c>
      <c r="F102" s="17">
        <v>45203</v>
      </c>
      <c r="G102" s="16">
        <v>1800</v>
      </c>
      <c r="M102" s="18"/>
    </row>
    <row r="103" spans="1:13" ht="14.25" customHeight="1" x14ac:dyDescent="0.4">
      <c r="A103" s="21">
        <v>17</v>
      </c>
      <c r="B103" s="16" t="str">
        <f>"9784864556347"</f>
        <v>9784864556347</v>
      </c>
      <c r="C103" s="16" t="s">
        <v>550</v>
      </c>
      <c r="D103" s="16" t="s">
        <v>244</v>
      </c>
      <c r="E103" s="16" t="s">
        <v>310</v>
      </c>
      <c r="F103" s="17">
        <v>45203</v>
      </c>
      <c r="G103" s="16">
        <v>1800</v>
      </c>
      <c r="M103" s="18"/>
    </row>
    <row r="104" spans="1:13" x14ac:dyDescent="0.4">
      <c r="F104" s="18"/>
      <c r="M104" s="18"/>
    </row>
    <row r="105" spans="1:13" x14ac:dyDescent="0.4">
      <c r="F105" s="18"/>
      <c r="M105" s="18"/>
    </row>
    <row r="106" spans="1:13" x14ac:dyDescent="0.4">
      <c r="F106" s="18"/>
      <c r="M106" s="18"/>
    </row>
    <row r="107" spans="1:13" x14ac:dyDescent="0.4">
      <c r="F107" s="18"/>
      <c r="M107" s="18"/>
    </row>
    <row r="108" spans="1:13" x14ac:dyDescent="0.4">
      <c r="F108" s="18"/>
      <c r="M108" s="18"/>
    </row>
    <row r="109" spans="1:13" x14ac:dyDescent="0.4">
      <c r="F109" s="18"/>
      <c r="M109" s="18"/>
    </row>
    <row r="110" spans="1:13" x14ac:dyDescent="0.4">
      <c r="F110" s="18"/>
      <c r="M110" s="18"/>
    </row>
    <row r="111" spans="1:13" x14ac:dyDescent="0.4">
      <c r="F111" s="18"/>
      <c r="M111" s="18"/>
    </row>
    <row r="112" spans="1:13" x14ac:dyDescent="0.4">
      <c r="F112" s="18"/>
      <c r="M112" s="18"/>
    </row>
    <row r="113" spans="6:13" x14ac:dyDescent="0.4">
      <c r="F113" s="18"/>
      <c r="M113" s="18"/>
    </row>
    <row r="114" spans="6:13" x14ac:dyDescent="0.4">
      <c r="F114" s="18"/>
      <c r="M114" s="18"/>
    </row>
    <row r="115" spans="6:13" x14ac:dyDescent="0.4">
      <c r="F115" s="18"/>
      <c r="M115" s="18"/>
    </row>
    <row r="116" spans="6:13" x14ac:dyDescent="0.4">
      <c r="F116" s="18"/>
      <c r="M116" s="18"/>
    </row>
    <row r="117" spans="6:13" x14ac:dyDescent="0.4">
      <c r="F117" s="18"/>
      <c r="M117" s="18"/>
    </row>
    <row r="118" spans="6:13" x14ac:dyDescent="0.4">
      <c r="F118" s="18"/>
      <c r="M118" s="18"/>
    </row>
    <row r="119" spans="6:13" x14ac:dyDescent="0.4">
      <c r="F119" s="18"/>
      <c r="M119" s="18"/>
    </row>
    <row r="120" spans="6:13" x14ac:dyDescent="0.4">
      <c r="F120" s="18"/>
      <c r="M120" s="18"/>
    </row>
    <row r="121" spans="6:13" x14ac:dyDescent="0.4">
      <c r="F121" s="18"/>
      <c r="M121" s="18"/>
    </row>
    <row r="122" spans="6:13" x14ac:dyDescent="0.4">
      <c r="F122" s="18"/>
      <c r="M122" s="18"/>
    </row>
    <row r="123" spans="6:13" x14ac:dyDescent="0.4">
      <c r="F123" s="18"/>
    </row>
    <row r="124" spans="6:13" x14ac:dyDescent="0.4">
      <c r="F124" s="18"/>
    </row>
  </sheetData>
  <mergeCells count="3">
    <mergeCell ref="A1:B1"/>
    <mergeCell ref="A50:B50"/>
    <mergeCell ref="A85:B85"/>
  </mergeCells>
  <phoneticPr fontId="3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文芸一般2024年5月</vt:lpstr>
      <vt:lpstr>語学書ベスト2024年5月</vt:lpstr>
      <vt:lpstr>就職書ベスト2024年5月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重松 理恵</dc:creator>
  <cp:lastModifiedBy>和則 藤田</cp:lastModifiedBy>
  <cp:lastPrinted>2024-06-03T08:33:22Z</cp:lastPrinted>
  <dcterms:created xsi:type="dcterms:W3CDTF">2023-06-01T09:54:50Z</dcterms:created>
  <dcterms:modified xsi:type="dcterms:W3CDTF">2024-06-10T00:20:55Z</dcterms:modified>
</cp:coreProperties>
</file>